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izvršenje 12-2022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<sst xmlns="http://schemas.openxmlformats.org/spreadsheetml/2006/main" count="173" uniqueCount="146">
  <si>
    <t>KONTO</t>
  </si>
  <si>
    <t>NAZIV</t>
  </si>
  <si>
    <t>PRIHODI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</si>
  <si>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</si>
  <si>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</si>
  <si>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</si>
  <si>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</si>
  <si>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</si>
  <si>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</si>
  <si>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</si>
  <si>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</si>
  <si>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</si>
  <si>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</si>
  <si>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</si>
  <si>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</si>
  <si>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</si>
  <si>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</si>
  <si>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</si>
  <si>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</si>
  <si>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</si>
  <si>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Prih.na temelju ugov.obveza</t>
  </si>
  <si>
    <t>Pr.od prodaje građev.objek.</t>
  </si>
  <si>
    <t>Prih.od prod.opreme</t>
  </si>
  <si>
    <t>Prih.od prod.prijev.sredstava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</si>
  <si>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</si>
  <si>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</si>
  <si>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</si>
  <si>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</si>
  <si>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</si>
  <si>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</si>
  <si>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</si>
  <si>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</si>
  <si>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</si>
  <si>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</si>
  <si>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</si>
  <si>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</si>
  <si>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</si>
  <si>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</si>
  <si>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</si>
  <si>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</si>
  <si>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</si>
  <si>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</si>
  <si>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</si>
  <si>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</si>
  <si>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</si>
  <si>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</si>
  <si>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</si>
  <si>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</si>
  <si>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</si>
  <si>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</si>
  <si>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</si>
  <si>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</si>
  <si>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</si>
  <si>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</si>
  <si>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</si>
  <si>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</si>
  <si>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</si>
  <si>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</si>
  <si>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</si>
  <si>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</si>
  <si>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</si>
  <si>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</si>
  <si>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</si>
  <si>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</si>
  <si>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</t>
  </si>
  <si>
    <t>POS.NAMJ.</t>
  </si>
  <si>
    <t>NEF.IMOV.</t>
  </si>
  <si>
    <t>VLA.PRIH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</si>
  <si>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</si>
  <si>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</si>
  <si>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</si>
  <si>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</si>
  <si>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</si>
  <si>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</si>
  <si>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</si>
  <si>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</si>
  <si>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</si>
  <si>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</si>
  <si>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</si>
  <si>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</si>
  <si>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</si>
  <si>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</si>
  <si>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</si>
  <si>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Ost.nespomen.financijs.rash</t>
  </si>
  <si>
    <t>PRIH.OD PROD.NEF.IMOV</t>
  </si>
  <si>
    <t>Pro.nef.im.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</si>
  <si>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</si>
  <si>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</si>
  <si>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</si>
  <si>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</si>
  <si>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</si>
  <si>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Oprema</t>
  </si>
  <si>
    <t>Kapitalni projekt J01 1000 K104000 Izgradnja, dogradnja, adaptacija OŠ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</si>
  <si>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</si>
  <si>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</si>
  <si>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</si>
  <si>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</si>
  <si>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</si>
  <si>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</si>
  <si>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Rash.za nabav. Dug.imo.</t>
  </si>
  <si>
    <t>Rasho. za dodatna ulaga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</si>
  <si>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</si>
  <si>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</si>
  <si>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</si>
  <si>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</si>
  <si>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</si>
  <si>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</si>
  <si>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KAPIT.PROJEKT</t>
  </si>
  <si>
    <t>UKUPNO PRIHODI</t>
  </si>
  <si>
    <t>Prih.od zak. iznaj,imo.(stan)</t>
  </si>
  <si>
    <t>Prih.od prodaje dug.imo.</t>
  </si>
  <si>
    <t>Primici od zaduživanja</t>
  </si>
  <si>
    <t>Kapi.pom od in.i tijela EU</t>
  </si>
  <si>
    <t>Tek.pom.od in.i tijela EU</t>
  </si>
  <si>
    <t>Voditelj računovodstva:</t>
  </si>
  <si>
    <t>Željka Antonina</t>
  </si>
  <si>
    <t>Ravnatelj:</t>
  </si>
  <si>
    <t>PLAN</t>
  </si>
  <si>
    <t>Suf.cij.usl.</t>
  </si>
  <si>
    <t>DONACIJE</t>
  </si>
  <si>
    <t>KZŽ-IZV.</t>
  </si>
  <si>
    <t>IZVRŠE</t>
  </si>
  <si>
    <t>Državni proračun</t>
  </si>
  <si>
    <t>IZVRŠENJE</t>
  </si>
  <si>
    <t>Ostali prihodi</t>
  </si>
  <si>
    <t>Zoran Vuger, mag. Inf.</t>
  </si>
  <si>
    <t>Tek.pom.PK iz drž.proračuna</t>
  </si>
  <si>
    <t xml:space="preserve">Tek.pom PK iz nenadležnog </t>
  </si>
  <si>
    <t>Tek,pom.iz dr.pror.EU</t>
  </si>
  <si>
    <t>OŠ KONJŠČINA</t>
  </si>
  <si>
    <t>Kap.pom.pr.iz nenadlež.pror.</t>
  </si>
  <si>
    <t>Naknade građanima</t>
  </si>
  <si>
    <t>Ost.naknade iz prorač.u naravi</t>
  </si>
  <si>
    <t>Novč.naknada poslo.zb.nez.in</t>
  </si>
  <si>
    <t>Pom.-JLS/HZZZ</t>
  </si>
  <si>
    <t xml:space="preserve">RASHODI </t>
  </si>
  <si>
    <t>PRIHODI UKUPNO:</t>
  </si>
  <si>
    <t>RASHODI UKUPNO:</t>
  </si>
  <si>
    <t>Sudske pristojbe</t>
  </si>
  <si>
    <t>višak/manjak u 2022</t>
  </si>
  <si>
    <t>KLASA: 400-02/22-01/02</t>
  </si>
  <si>
    <t>VIŠAK IZ 2021. GODINE</t>
  </si>
  <si>
    <t>IZVRŠENJE FINANCIJSKOG PLANA ZA 01-12.2022.GODINU</t>
  </si>
  <si>
    <t>II REBA.</t>
  </si>
  <si>
    <t>U Konjščini, 31.12.2022.</t>
  </si>
  <si>
    <t>URBROJ: 2140-67-22-2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</si>
</sst>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[$-41A]d\.\ mmmm\ yyyy\.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1" fillId="0" borderId="34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30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38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/>
    </xf>
    <xf numFmtId="4" fontId="1" fillId="0" borderId="29" xfId="0" applyNumberFormat="1" applyFont="1" applyBorder="1" applyAlignment="1">
      <alignment/>
    </xf>
    <xf numFmtId="4" fontId="1" fillId="0" borderId="29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333375</xdr:colOff>
      <xdr:row>125</xdr:row>
      <xdr:rowOff>57150</xdr:rowOff>
    </xdr:from>
    <xdr:to>
      <xdr:col>27</xdr:col>
      <xdr:colOff>142875</xdr:colOff>
      <xdr:row>131</xdr:row>
      <xdr:rowOff>9525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16100" y="19107150"/>
          <a:ext cx="1514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457200</xdr:colOff>
      <xdr:row>125</xdr:row>
      <xdr:rowOff>19050</xdr:rowOff>
    </xdr:from>
    <xdr:to>
      <xdr:col>19</xdr:col>
      <xdr:colOff>0</xdr:colOff>
      <xdr:row>128</xdr:row>
      <xdr:rowOff>0</xdr:rowOff>
    </xdr:to>
    <xdr:pic>
      <xdr:nvPicPr>
        <xdr:cNvPr id="2" name="Sl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19069050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6"/>
  <sheetViews>
    <sheetView tabSelected="1" workbookViewId="0" topLeftCell="G1">
      <selection activeCell="AC51" sqref="AC51"/>
    </sheetView>
  </sheetViews>
  <sheetFormatPr defaultColWidth="9.140625" defaultRowHeight="12.75"/>
  <cols>
    <col min="1" max="1" width="5.421875" style="24" customWidth="1"/>
    <col min="2" max="2" width="20.7109375" style="24" customWidth="1"/>
    <col min="3" max="4" width="8.28125" style="24" customWidth="1"/>
    <col min="5" max="5" width="9.7109375" style="24" customWidth="1"/>
    <col min="6" max="7" width="8.28125" style="24" customWidth="1"/>
    <col min="8" max="8" width="9.140625" style="6" customWidth="1"/>
    <col min="9" max="9" width="8.28125" style="24" customWidth="1"/>
    <col min="10" max="10" width="8.28125" style="116" customWidth="1"/>
    <col min="11" max="11" width="9.140625" style="24" customWidth="1"/>
    <col min="12" max="13" width="8.28125" style="116" customWidth="1"/>
    <col min="14" max="14" width="8.28125" style="117" customWidth="1"/>
    <col min="15" max="15" width="8.28125" style="116" customWidth="1"/>
    <col min="16" max="16" width="8.28125" style="24" customWidth="1"/>
    <col min="17" max="17" width="9.421875" style="116" customWidth="1"/>
    <col min="18" max="18" width="8.28125" style="116" customWidth="1"/>
    <col min="19" max="20" width="8.28125" style="24" customWidth="1"/>
    <col min="21" max="21" width="8.28125" style="116" customWidth="1"/>
    <col min="22" max="23" width="8.28125" style="24" customWidth="1"/>
    <col min="24" max="24" width="8.28125" style="116" customWidth="1"/>
    <col min="25" max="26" width="8.28125" style="24" customWidth="1"/>
    <col min="27" max="28" width="9.00390625" style="24" customWidth="1"/>
    <col min="29" max="29" width="10.140625" style="6" customWidth="1"/>
  </cols>
  <sheetData>
    <row r="1" spans="1:29" ht="12" customHeight="1" thickBot="1">
      <c r="A1" s="155" t="s">
        <v>142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1:30" ht="12" customHeight="1" thickBot="1">
      <c r="A2" s="158" t="s">
        <v>129</v>
      </c>
      <c r="B2" s="159"/>
      <c r="C2" s="147" t="s">
        <v>34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48"/>
      <c r="AA2" s="28"/>
      <c r="AB2" s="28"/>
      <c r="AD2" s="3"/>
    </row>
    <row r="3" spans="1:30" ht="12" customHeight="1" thickBot="1">
      <c r="A3" s="157" t="s">
        <v>2</v>
      </c>
      <c r="B3" s="157"/>
      <c r="C3" s="149" t="s">
        <v>33</v>
      </c>
      <c r="D3" s="150"/>
      <c r="E3" s="150"/>
      <c r="F3" s="150"/>
      <c r="G3" s="150"/>
      <c r="H3" s="150"/>
      <c r="I3" s="150"/>
      <c r="J3" s="150"/>
      <c r="K3" s="150"/>
      <c r="L3" s="149" t="s">
        <v>64</v>
      </c>
      <c r="M3" s="150"/>
      <c r="N3" s="156"/>
      <c r="O3" s="150" t="s">
        <v>65</v>
      </c>
      <c r="P3" s="150"/>
      <c r="Q3" s="150"/>
      <c r="R3" s="149" t="s">
        <v>67</v>
      </c>
      <c r="S3" s="150"/>
      <c r="T3" s="156"/>
      <c r="U3" s="160" t="s">
        <v>119</v>
      </c>
      <c r="V3" s="160"/>
      <c r="W3" s="160"/>
      <c r="X3" s="149" t="s">
        <v>66</v>
      </c>
      <c r="Y3" s="150"/>
      <c r="Z3" s="156"/>
      <c r="AA3" s="29" t="s">
        <v>68</v>
      </c>
      <c r="AB3" s="30" t="s">
        <v>68</v>
      </c>
      <c r="AC3" s="31" t="s">
        <v>68</v>
      </c>
      <c r="AD3" s="3"/>
    </row>
    <row r="4" spans="1:30" ht="12" customHeight="1" thickBot="1">
      <c r="A4" s="10" t="s">
        <v>0</v>
      </c>
      <c r="B4" s="11" t="s">
        <v>1</v>
      </c>
      <c r="C4" s="151" t="s">
        <v>122</v>
      </c>
      <c r="D4" s="152"/>
      <c r="E4" s="153"/>
      <c r="F4" s="151" t="s">
        <v>5</v>
      </c>
      <c r="G4" s="152"/>
      <c r="H4" s="153"/>
      <c r="I4" s="151" t="s">
        <v>120</v>
      </c>
      <c r="J4" s="152"/>
      <c r="K4" s="153"/>
      <c r="L4" s="151" t="s">
        <v>134</v>
      </c>
      <c r="M4" s="152"/>
      <c r="N4" s="153"/>
      <c r="O4" s="151" t="s">
        <v>118</v>
      </c>
      <c r="P4" s="152"/>
      <c r="Q4" s="153"/>
      <c r="R4" s="151" t="s">
        <v>3</v>
      </c>
      <c r="S4" s="152"/>
      <c r="T4" s="153"/>
      <c r="U4" s="151" t="s">
        <v>4</v>
      </c>
      <c r="V4" s="152"/>
      <c r="W4" s="152"/>
      <c r="X4" s="151" t="s">
        <v>85</v>
      </c>
      <c r="Y4" s="152"/>
      <c r="Z4" s="153"/>
      <c r="AA4" s="7">
        <v>2022</v>
      </c>
      <c r="AB4" s="8">
        <v>2022</v>
      </c>
      <c r="AC4" s="9">
        <v>2022</v>
      </c>
      <c r="AD4" s="3"/>
    </row>
    <row r="5" spans="1:30" ht="12" customHeight="1" thickBot="1">
      <c r="A5" s="12"/>
      <c r="B5" s="13"/>
      <c r="C5" s="32" t="s">
        <v>117</v>
      </c>
      <c r="D5" s="33" t="s">
        <v>143</v>
      </c>
      <c r="E5" s="34" t="s">
        <v>123</v>
      </c>
      <c r="F5" s="35" t="s">
        <v>117</v>
      </c>
      <c r="G5" s="33" t="s">
        <v>143</v>
      </c>
      <c r="H5" s="36" t="s">
        <v>123</v>
      </c>
      <c r="I5" s="35" t="s">
        <v>117</v>
      </c>
      <c r="J5" s="33" t="s">
        <v>143</v>
      </c>
      <c r="K5" s="36" t="s">
        <v>121</v>
      </c>
      <c r="L5" s="35" t="s">
        <v>117</v>
      </c>
      <c r="M5" s="33" t="s">
        <v>143</v>
      </c>
      <c r="N5" s="36" t="s">
        <v>121</v>
      </c>
      <c r="O5" s="35" t="s">
        <v>117</v>
      </c>
      <c r="P5" s="33" t="s">
        <v>143</v>
      </c>
      <c r="Q5" s="36" t="s">
        <v>121</v>
      </c>
      <c r="R5" s="35" t="s">
        <v>117</v>
      </c>
      <c r="S5" s="33" t="s">
        <v>143</v>
      </c>
      <c r="T5" s="36" t="s">
        <v>121</v>
      </c>
      <c r="U5" s="35" t="s">
        <v>117</v>
      </c>
      <c r="V5" s="33" t="s">
        <v>143</v>
      </c>
      <c r="W5" s="37" t="s">
        <v>121</v>
      </c>
      <c r="X5" s="35" t="s">
        <v>117</v>
      </c>
      <c r="Y5" s="33" t="s">
        <v>143</v>
      </c>
      <c r="Z5" s="36" t="s">
        <v>121</v>
      </c>
      <c r="AA5" s="35" t="s">
        <v>117</v>
      </c>
      <c r="AB5" s="33" t="s">
        <v>143</v>
      </c>
      <c r="AC5" s="36" t="s">
        <v>123</v>
      </c>
      <c r="AD5" s="3"/>
    </row>
    <row r="6" spans="1:30" ht="12" customHeight="1">
      <c r="A6" s="12"/>
      <c r="B6" s="14"/>
      <c r="C6" s="38">
        <v>1</v>
      </c>
      <c r="D6" s="39">
        <v>2</v>
      </c>
      <c r="E6" s="40">
        <v>3</v>
      </c>
      <c r="F6" s="41">
        <v>1</v>
      </c>
      <c r="G6" s="42">
        <v>2</v>
      </c>
      <c r="H6" s="43">
        <v>3</v>
      </c>
      <c r="I6" s="41">
        <v>1</v>
      </c>
      <c r="J6" s="42">
        <v>2</v>
      </c>
      <c r="K6" s="43">
        <v>3</v>
      </c>
      <c r="L6" s="41">
        <v>1</v>
      </c>
      <c r="M6" s="42">
        <v>2</v>
      </c>
      <c r="N6" s="43">
        <v>3</v>
      </c>
      <c r="O6" s="41">
        <v>1</v>
      </c>
      <c r="P6" s="42">
        <v>2</v>
      </c>
      <c r="Q6" s="43">
        <v>3</v>
      </c>
      <c r="R6" s="41">
        <v>1</v>
      </c>
      <c r="S6" s="42">
        <v>2</v>
      </c>
      <c r="T6" s="43">
        <v>3</v>
      </c>
      <c r="U6" s="41">
        <v>1</v>
      </c>
      <c r="V6" s="42">
        <v>2</v>
      </c>
      <c r="W6" s="44">
        <v>3</v>
      </c>
      <c r="X6" s="41">
        <v>1</v>
      </c>
      <c r="Y6" s="42">
        <v>2</v>
      </c>
      <c r="Z6" s="43">
        <v>3</v>
      </c>
      <c r="AA6" s="41">
        <v>1</v>
      </c>
      <c r="AB6" s="42">
        <v>2</v>
      </c>
      <c r="AC6" s="43">
        <v>3</v>
      </c>
      <c r="AD6" s="3"/>
    </row>
    <row r="7" spans="1:30" s="1" customFormat="1" ht="12" customHeight="1">
      <c r="A7" s="15">
        <v>6</v>
      </c>
      <c r="B7" s="16" t="s">
        <v>6</v>
      </c>
      <c r="C7" s="45">
        <f aca="true" t="shared" si="0" ref="C7:S7">SUM(C8+C22+C27+C29+C34+C38)</f>
        <v>5762938</v>
      </c>
      <c r="D7" s="46">
        <f t="shared" si="0"/>
        <v>5932659</v>
      </c>
      <c r="E7" s="118">
        <f t="shared" si="0"/>
        <v>5492192.609999999</v>
      </c>
      <c r="F7" s="45">
        <f t="shared" si="0"/>
        <v>278465</v>
      </c>
      <c r="G7" s="46">
        <f t="shared" si="0"/>
        <v>286947</v>
      </c>
      <c r="H7" s="118">
        <f t="shared" si="0"/>
        <v>286947</v>
      </c>
      <c r="I7" s="45">
        <f t="shared" si="0"/>
        <v>135945</v>
      </c>
      <c r="J7" s="48">
        <f t="shared" si="0"/>
        <v>174229</v>
      </c>
      <c r="K7" s="118">
        <f t="shared" si="0"/>
        <v>160302.4</v>
      </c>
      <c r="L7" s="49">
        <f t="shared" si="0"/>
        <v>81100</v>
      </c>
      <c r="M7" s="48">
        <f t="shared" si="0"/>
        <v>130060</v>
      </c>
      <c r="N7" s="124">
        <f t="shared" si="0"/>
        <v>129587.5</v>
      </c>
      <c r="O7" s="49">
        <f t="shared" si="0"/>
        <v>238408</v>
      </c>
      <c r="P7" s="46">
        <f t="shared" si="0"/>
        <v>358261</v>
      </c>
      <c r="Q7" s="124">
        <f t="shared" si="0"/>
        <v>334618.46</v>
      </c>
      <c r="R7" s="49">
        <f t="shared" si="0"/>
        <v>7800</v>
      </c>
      <c r="S7" s="46">
        <f t="shared" si="0"/>
        <v>16800</v>
      </c>
      <c r="T7" s="118">
        <f>SUM(T8+T22+T27+T29+T34+T38)</f>
        <v>16151.66</v>
      </c>
      <c r="U7" s="49">
        <f aca="true" t="shared" si="1" ref="U7:Z7">SUM(U8+U22+U27+U29+U34)</f>
        <v>8000</v>
      </c>
      <c r="V7" s="46">
        <f t="shared" si="1"/>
        <v>15250</v>
      </c>
      <c r="W7" s="139">
        <f t="shared" si="1"/>
        <v>15233.01</v>
      </c>
      <c r="X7" s="49">
        <f t="shared" si="1"/>
        <v>0</v>
      </c>
      <c r="Y7" s="46">
        <f t="shared" si="1"/>
        <v>0</v>
      </c>
      <c r="Z7" s="118">
        <f t="shared" si="1"/>
        <v>0</v>
      </c>
      <c r="AA7" s="49">
        <f aca="true" t="shared" si="2" ref="AA7:AC8">C7+F7+I7+L7+O7+R7+U7+X7</f>
        <v>6512656</v>
      </c>
      <c r="AB7" s="48">
        <f t="shared" si="2"/>
        <v>6914206</v>
      </c>
      <c r="AC7" s="124">
        <f t="shared" si="2"/>
        <v>6435032.64</v>
      </c>
      <c r="AD7" s="2"/>
    </row>
    <row r="8" spans="1:30" ht="12" customHeight="1">
      <c r="A8" s="15">
        <v>63</v>
      </c>
      <c r="B8" s="16" t="s">
        <v>8</v>
      </c>
      <c r="C8" s="45">
        <f>SUM(C9:C21)</f>
        <v>5762938</v>
      </c>
      <c r="D8" s="46">
        <f aca="true" t="shared" si="3" ref="D8:Z8">SUM(D9:D21)</f>
        <v>5932659</v>
      </c>
      <c r="E8" s="118">
        <f t="shared" si="3"/>
        <v>5492192.609999999</v>
      </c>
      <c r="F8" s="45">
        <f t="shared" si="3"/>
        <v>0</v>
      </c>
      <c r="G8" s="46">
        <f t="shared" si="3"/>
        <v>0</v>
      </c>
      <c r="H8" s="118">
        <f t="shared" si="3"/>
        <v>0</v>
      </c>
      <c r="I8" s="45">
        <f t="shared" si="3"/>
        <v>0</v>
      </c>
      <c r="J8" s="48">
        <f t="shared" si="3"/>
        <v>0</v>
      </c>
      <c r="K8" s="118">
        <f t="shared" si="3"/>
        <v>0</v>
      </c>
      <c r="L8" s="49">
        <f t="shared" si="3"/>
        <v>28000</v>
      </c>
      <c r="M8" s="48">
        <f t="shared" si="3"/>
        <v>28000</v>
      </c>
      <c r="N8" s="124">
        <f t="shared" si="3"/>
        <v>29933.5</v>
      </c>
      <c r="O8" s="49">
        <f t="shared" si="3"/>
        <v>0</v>
      </c>
      <c r="P8" s="46">
        <f t="shared" si="3"/>
        <v>0</v>
      </c>
      <c r="Q8" s="124">
        <f t="shared" si="3"/>
        <v>0</v>
      </c>
      <c r="R8" s="49">
        <f t="shared" si="3"/>
        <v>0</v>
      </c>
      <c r="S8" s="46">
        <f t="shared" si="3"/>
        <v>0</v>
      </c>
      <c r="T8" s="118">
        <f t="shared" si="3"/>
        <v>0</v>
      </c>
      <c r="U8" s="49">
        <f t="shared" si="3"/>
        <v>0</v>
      </c>
      <c r="V8" s="46">
        <f t="shared" si="3"/>
        <v>0</v>
      </c>
      <c r="W8" s="139">
        <f t="shared" si="3"/>
        <v>0</v>
      </c>
      <c r="X8" s="49">
        <f t="shared" si="3"/>
        <v>0</v>
      </c>
      <c r="Y8" s="46">
        <f t="shared" si="3"/>
        <v>0</v>
      </c>
      <c r="Z8" s="118">
        <f t="shared" si="3"/>
        <v>0</v>
      </c>
      <c r="AA8" s="45">
        <f t="shared" si="2"/>
        <v>5790938</v>
      </c>
      <c r="AB8" s="46">
        <f t="shared" si="2"/>
        <v>5960659</v>
      </c>
      <c r="AC8" s="124">
        <f t="shared" si="2"/>
        <v>5522126.109999999</v>
      </c>
      <c r="AD8" s="3"/>
    </row>
    <row r="9" spans="1:30" ht="12" customHeight="1">
      <c r="A9" s="12">
        <v>63231</v>
      </c>
      <c r="B9" s="14" t="s">
        <v>113</v>
      </c>
      <c r="C9" s="52"/>
      <c r="D9" s="53"/>
      <c r="E9" s="119"/>
      <c r="F9" s="52"/>
      <c r="G9" s="53"/>
      <c r="H9" s="118"/>
      <c r="I9" s="52"/>
      <c r="J9" s="55"/>
      <c r="K9" s="119"/>
      <c r="L9" s="56"/>
      <c r="M9" s="55"/>
      <c r="N9" s="124"/>
      <c r="O9" s="56"/>
      <c r="P9" s="53"/>
      <c r="Q9" s="128"/>
      <c r="R9" s="56"/>
      <c r="S9" s="53"/>
      <c r="T9" s="119"/>
      <c r="U9" s="56"/>
      <c r="V9" s="53"/>
      <c r="W9" s="140"/>
      <c r="X9" s="56"/>
      <c r="Y9" s="53"/>
      <c r="Z9" s="119"/>
      <c r="AA9" s="45">
        <f aca="true" t="shared" si="4" ref="AA9:AA46">C9+F9+I9+L9+O9+R9+U9+X9</f>
        <v>0</v>
      </c>
      <c r="AB9" s="46">
        <f aca="true" t="shared" si="5" ref="AB9:AB46">D9+G9+J9+M9+P9+S9+V9+Y9</f>
        <v>0</v>
      </c>
      <c r="AC9" s="124">
        <f aca="true" t="shared" si="6" ref="AC9:AC46">E9+H9+K9+N9+Q9+T9+W9+Z9</f>
        <v>0</v>
      </c>
      <c r="AD9" s="3"/>
    </row>
    <row r="10" spans="1:30" ht="12" customHeight="1">
      <c r="A10" s="12">
        <v>63241</v>
      </c>
      <c r="B10" s="14" t="s">
        <v>112</v>
      </c>
      <c r="C10" s="52"/>
      <c r="D10" s="53"/>
      <c r="E10" s="119"/>
      <c r="F10" s="52"/>
      <c r="G10" s="53"/>
      <c r="H10" s="118"/>
      <c r="I10" s="52"/>
      <c r="J10" s="55"/>
      <c r="K10" s="119"/>
      <c r="L10" s="56"/>
      <c r="M10" s="55"/>
      <c r="N10" s="124"/>
      <c r="O10" s="56"/>
      <c r="P10" s="53"/>
      <c r="Q10" s="128"/>
      <c r="R10" s="56"/>
      <c r="S10" s="53"/>
      <c r="T10" s="119"/>
      <c r="U10" s="56"/>
      <c r="V10" s="53"/>
      <c r="W10" s="140"/>
      <c r="X10" s="56"/>
      <c r="Y10" s="53"/>
      <c r="Z10" s="119"/>
      <c r="AA10" s="45">
        <f t="shared" si="4"/>
        <v>0</v>
      </c>
      <c r="AB10" s="46">
        <f t="shared" si="5"/>
        <v>0</v>
      </c>
      <c r="AC10" s="124">
        <f t="shared" si="6"/>
        <v>0</v>
      </c>
      <c r="AD10" s="3"/>
    </row>
    <row r="11" spans="1:30" ht="12" customHeight="1">
      <c r="A11" s="12">
        <v>63311</v>
      </c>
      <c r="B11" s="14" t="s">
        <v>7</v>
      </c>
      <c r="C11" s="52"/>
      <c r="D11" s="53"/>
      <c r="E11" s="119"/>
      <c r="F11" s="52"/>
      <c r="G11" s="53"/>
      <c r="H11" s="118"/>
      <c r="I11" s="52"/>
      <c r="J11" s="55"/>
      <c r="K11" s="119"/>
      <c r="L11" s="56"/>
      <c r="M11" s="55"/>
      <c r="N11" s="124"/>
      <c r="O11" s="56"/>
      <c r="P11" s="53"/>
      <c r="Q11" s="128"/>
      <c r="R11" s="56"/>
      <c r="S11" s="53"/>
      <c r="T11" s="119"/>
      <c r="U11" s="56"/>
      <c r="V11" s="53"/>
      <c r="W11" s="140"/>
      <c r="X11" s="56"/>
      <c r="Y11" s="53"/>
      <c r="Z11" s="119"/>
      <c r="AA11" s="45">
        <f t="shared" si="4"/>
        <v>0</v>
      </c>
      <c r="AB11" s="46">
        <f t="shared" si="5"/>
        <v>0</v>
      </c>
      <c r="AC11" s="124">
        <f t="shared" si="6"/>
        <v>0</v>
      </c>
      <c r="AD11" s="3"/>
    </row>
    <row r="12" spans="1:30" ht="12" customHeight="1">
      <c r="A12" s="12">
        <v>63313</v>
      </c>
      <c r="B12" s="14" t="s">
        <v>70</v>
      </c>
      <c r="C12" s="52"/>
      <c r="D12" s="53"/>
      <c r="E12" s="119"/>
      <c r="F12" s="52"/>
      <c r="G12" s="53"/>
      <c r="H12" s="118"/>
      <c r="I12" s="52"/>
      <c r="J12" s="55"/>
      <c r="K12" s="119"/>
      <c r="L12" s="56"/>
      <c r="M12" s="55"/>
      <c r="N12" s="128"/>
      <c r="O12" s="56"/>
      <c r="P12" s="53"/>
      <c r="Q12" s="128"/>
      <c r="R12" s="56"/>
      <c r="S12" s="53"/>
      <c r="T12" s="119"/>
      <c r="U12" s="56"/>
      <c r="V12" s="53"/>
      <c r="W12" s="140"/>
      <c r="X12" s="56"/>
      <c r="Y12" s="53"/>
      <c r="Z12" s="119"/>
      <c r="AA12" s="45">
        <f t="shared" si="4"/>
        <v>0</v>
      </c>
      <c r="AB12" s="46">
        <f t="shared" si="5"/>
        <v>0</v>
      </c>
      <c r="AC12" s="124">
        <f t="shared" si="6"/>
        <v>0</v>
      </c>
      <c r="AD12" s="3"/>
    </row>
    <row r="13" spans="1:30" ht="12" customHeight="1">
      <c r="A13" s="12">
        <v>63314</v>
      </c>
      <c r="B13" s="14" t="s">
        <v>71</v>
      </c>
      <c r="C13" s="52"/>
      <c r="D13" s="53"/>
      <c r="E13" s="119"/>
      <c r="F13" s="52"/>
      <c r="G13" s="53"/>
      <c r="H13" s="118"/>
      <c r="I13" s="52"/>
      <c r="J13" s="55"/>
      <c r="K13" s="119"/>
      <c r="L13" s="56"/>
      <c r="M13" s="55"/>
      <c r="N13" s="128"/>
      <c r="O13" s="56"/>
      <c r="P13" s="53"/>
      <c r="Q13" s="128"/>
      <c r="R13" s="56"/>
      <c r="S13" s="53"/>
      <c r="T13" s="119"/>
      <c r="U13" s="56"/>
      <c r="V13" s="53"/>
      <c r="W13" s="140"/>
      <c r="X13" s="56"/>
      <c r="Y13" s="53"/>
      <c r="Z13" s="119"/>
      <c r="AA13" s="45">
        <f t="shared" si="4"/>
        <v>0</v>
      </c>
      <c r="AB13" s="46">
        <f t="shared" si="5"/>
        <v>0</v>
      </c>
      <c r="AC13" s="124">
        <f t="shared" si="6"/>
        <v>0</v>
      </c>
      <c r="AD13" s="3"/>
    </row>
    <row r="14" spans="1:30" ht="12" customHeight="1">
      <c r="A14" s="12">
        <v>63321</v>
      </c>
      <c r="B14" s="14" t="s">
        <v>9</v>
      </c>
      <c r="C14" s="52"/>
      <c r="D14" s="53"/>
      <c r="E14" s="119"/>
      <c r="F14" s="52"/>
      <c r="G14" s="53"/>
      <c r="H14" s="118"/>
      <c r="I14" s="52"/>
      <c r="J14" s="55"/>
      <c r="K14" s="119"/>
      <c r="L14" s="56"/>
      <c r="M14" s="55"/>
      <c r="N14" s="124"/>
      <c r="O14" s="56"/>
      <c r="P14" s="53"/>
      <c r="Q14" s="128"/>
      <c r="R14" s="56"/>
      <c r="S14" s="53"/>
      <c r="T14" s="119"/>
      <c r="U14" s="56"/>
      <c r="V14" s="53"/>
      <c r="W14" s="140"/>
      <c r="X14" s="56"/>
      <c r="Y14" s="53"/>
      <c r="Z14" s="119"/>
      <c r="AA14" s="45">
        <f t="shared" si="4"/>
        <v>0</v>
      </c>
      <c r="AB14" s="46">
        <f t="shared" si="5"/>
        <v>0</v>
      </c>
      <c r="AC14" s="124">
        <f t="shared" si="6"/>
        <v>0</v>
      </c>
      <c r="AD14" s="3"/>
    </row>
    <row r="15" spans="1:30" ht="12" customHeight="1">
      <c r="A15" s="12">
        <v>63323</v>
      </c>
      <c r="B15" s="14" t="s">
        <v>69</v>
      </c>
      <c r="C15" s="52"/>
      <c r="D15" s="53"/>
      <c r="E15" s="119"/>
      <c r="F15" s="52"/>
      <c r="G15" s="53"/>
      <c r="H15" s="118"/>
      <c r="I15" s="52"/>
      <c r="J15" s="55"/>
      <c r="K15" s="119"/>
      <c r="L15" s="56"/>
      <c r="M15" s="55"/>
      <c r="N15" s="124"/>
      <c r="O15" s="56"/>
      <c r="P15" s="53"/>
      <c r="Q15" s="128"/>
      <c r="R15" s="56"/>
      <c r="S15" s="53"/>
      <c r="T15" s="119"/>
      <c r="U15" s="56"/>
      <c r="V15" s="53"/>
      <c r="W15" s="140"/>
      <c r="X15" s="56"/>
      <c r="Y15" s="53"/>
      <c r="Z15" s="119"/>
      <c r="AA15" s="45">
        <f t="shared" si="4"/>
        <v>0</v>
      </c>
      <c r="AB15" s="46">
        <f t="shared" si="5"/>
        <v>0</v>
      </c>
      <c r="AC15" s="124">
        <f t="shared" si="6"/>
        <v>0</v>
      </c>
      <c r="AD15" s="3"/>
    </row>
    <row r="16" spans="1:30" ht="12" customHeight="1">
      <c r="A16" s="12">
        <v>63324</v>
      </c>
      <c r="B16" s="14" t="s">
        <v>72</v>
      </c>
      <c r="C16" s="52"/>
      <c r="D16" s="53"/>
      <c r="E16" s="119"/>
      <c r="F16" s="52"/>
      <c r="G16" s="53"/>
      <c r="H16" s="118"/>
      <c r="I16" s="52"/>
      <c r="J16" s="55"/>
      <c r="K16" s="119"/>
      <c r="L16" s="56"/>
      <c r="M16" s="55"/>
      <c r="N16" s="124"/>
      <c r="O16" s="56"/>
      <c r="P16" s="53"/>
      <c r="Q16" s="128"/>
      <c r="R16" s="56"/>
      <c r="S16" s="53"/>
      <c r="T16" s="119"/>
      <c r="U16" s="56"/>
      <c r="V16" s="53"/>
      <c r="W16" s="140"/>
      <c r="X16" s="56"/>
      <c r="Y16" s="53"/>
      <c r="Z16" s="119"/>
      <c r="AA16" s="45">
        <f t="shared" si="4"/>
        <v>0</v>
      </c>
      <c r="AB16" s="46">
        <f t="shared" si="5"/>
        <v>0</v>
      </c>
      <c r="AC16" s="124">
        <f t="shared" si="6"/>
        <v>0</v>
      </c>
      <c r="AD16" s="3"/>
    </row>
    <row r="17" spans="1:30" ht="12" customHeight="1">
      <c r="A17" s="12">
        <v>63414</v>
      </c>
      <c r="B17" s="14" t="s">
        <v>10</v>
      </c>
      <c r="C17" s="52"/>
      <c r="D17" s="53"/>
      <c r="E17" s="119"/>
      <c r="F17" s="52"/>
      <c r="G17" s="53"/>
      <c r="H17" s="118"/>
      <c r="I17" s="52"/>
      <c r="J17" s="55"/>
      <c r="K17" s="119"/>
      <c r="L17" s="56"/>
      <c r="M17" s="55"/>
      <c r="N17" s="124"/>
      <c r="O17" s="56"/>
      <c r="P17" s="53"/>
      <c r="Q17" s="128"/>
      <c r="R17" s="56"/>
      <c r="S17" s="53"/>
      <c r="T17" s="119"/>
      <c r="U17" s="56"/>
      <c r="V17" s="53"/>
      <c r="W17" s="140"/>
      <c r="X17" s="56"/>
      <c r="Y17" s="53"/>
      <c r="Z17" s="119"/>
      <c r="AA17" s="45">
        <f t="shared" si="4"/>
        <v>0</v>
      </c>
      <c r="AB17" s="46">
        <f t="shared" si="5"/>
        <v>0</v>
      </c>
      <c r="AC17" s="124">
        <f t="shared" si="6"/>
        <v>0</v>
      </c>
      <c r="AD17" s="3"/>
    </row>
    <row r="18" spans="1:30" ht="12" customHeight="1">
      <c r="A18" s="12">
        <v>63612</v>
      </c>
      <c r="B18" s="14" t="s">
        <v>126</v>
      </c>
      <c r="C18" s="52">
        <v>5739938</v>
      </c>
      <c r="D18" s="53">
        <v>5924509</v>
      </c>
      <c r="E18" s="119">
        <v>5484051.72</v>
      </c>
      <c r="F18" s="52"/>
      <c r="G18" s="53"/>
      <c r="H18" s="118"/>
      <c r="I18" s="52"/>
      <c r="J18" s="55"/>
      <c r="K18" s="119"/>
      <c r="L18" s="56"/>
      <c r="M18" s="55"/>
      <c r="N18" s="128"/>
      <c r="O18" s="56"/>
      <c r="P18" s="46"/>
      <c r="Q18" s="128"/>
      <c r="R18" s="56"/>
      <c r="S18" s="53"/>
      <c r="T18" s="119"/>
      <c r="U18" s="56"/>
      <c r="V18" s="53"/>
      <c r="W18" s="140"/>
      <c r="X18" s="56"/>
      <c r="Y18" s="53"/>
      <c r="Z18" s="119"/>
      <c r="AA18" s="45">
        <f t="shared" si="4"/>
        <v>5739938</v>
      </c>
      <c r="AB18" s="46">
        <f t="shared" si="5"/>
        <v>5924509</v>
      </c>
      <c r="AC18" s="124">
        <f t="shared" si="6"/>
        <v>5484051.72</v>
      </c>
      <c r="AD18" s="3"/>
    </row>
    <row r="19" spans="1:30" ht="12" customHeight="1">
      <c r="A19" s="12">
        <v>63613</v>
      </c>
      <c r="B19" s="14" t="s">
        <v>127</v>
      </c>
      <c r="C19" s="52"/>
      <c r="D19" s="53"/>
      <c r="E19" s="119"/>
      <c r="F19" s="52"/>
      <c r="G19" s="53"/>
      <c r="H19" s="118"/>
      <c r="I19" s="52"/>
      <c r="J19" s="55"/>
      <c r="K19" s="119"/>
      <c r="L19" s="56">
        <v>28000</v>
      </c>
      <c r="M19" s="55">
        <v>28000</v>
      </c>
      <c r="N19" s="128">
        <v>29933.5</v>
      </c>
      <c r="O19" s="56"/>
      <c r="P19" s="46"/>
      <c r="Q19" s="128"/>
      <c r="R19" s="56"/>
      <c r="S19" s="53"/>
      <c r="T19" s="119"/>
      <c r="U19" s="56"/>
      <c r="V19" s="53"/>
      <c r="W19" s="140"/>
      <c r="X19" s="56"/>
      <c r="Y19" s="53"/>
      <c r="Z19" s="119"/>
      <c r="AA19" s="45">
        <f t="shared" si="4"/>
        <v>28000</v>
      </c>
      <c r="AB19" s="46">
        <f t="shared" si="5"/>
        <v>28000</v>
      </c>
      <c r="AC19" s="124">
        <f t="shared" si="6"/>
        <v>29933.5</v>
      </c>
      <c r="AD19" s="3"/>
    </row>
    <row r="20" spans="1:30" ht="12" customHeight="1">
      <c r="A20" s="12">
        <v>63621</v>
      </c>
      <c r="B20" s="14" t="s">
        <v>130</v>
      </c>
      <c r="C20" s="52">
        <v>23000</v>
      </c>
      <c r="D20" s="53">
        <v>8150</v>
      </c>
      <c r="E20" s="119">
        <v>8140.89</v>
      </c>
      <c r="F20" s="52"/>
      <c r="G20" s="53"/>
      <c r="H20" s="118"/>
      <c r="I20" s="52"/>
      <c r="J20" s="55"/>
      <c r="K20" s="119"/>
      <c r="L20" s="56"/>
      <c r="M20" s="55"/>
      <c r="N20" s="128"/>
      <c r="O20" s="56"/>
      <c r="P20" s="46"/>
      <c r="Q20" s="128"/>
      <c r="R20" s="56"/>
      <c r="S20" s="53"/>
      <c r="T20" s="119"/>
      <c r="U20" s="56"/>
      <c r="V20" s="53"/>
      <c r="W20" s="140"/>
      <c r="X20" s="56"/>
      <c r="Y20" s="53"/>
      <c r="Z20" s="119"/>
      <c r="AA20" s="45">
        <f t="shared" si="4"/>
        <v>23000</v>
      </c>
      <c r="AB20" s="46">
        <f t="shared" si="5"/>
        <v>8150</v>
      </c>
      <c r="AC20" s="124">
        <f t="shared" si="6"/>
        <v>8140.89</v>
      </c>
      <c r="AD20" s="3"/>
    </row>
    <row r="21" spans="1:30" ht="12" customHeight="1">
      <c r="A21" s="12">
        <v>63811</v>
      </c>
      <c r="B21" s="14" t="s">
        <v>128</v>
      </c>
      <c r="C21" s="52"/>
      <c r="D21" s="53"/>
      <c r="E21" s="119"/>
      <c r="F21" s="52"/>
      <c r="G21" s="53"/>
      <c r="H21" s="118"/>
      <c r="I21" s="52"/>
      <c r="J21" s="55"/>
      <c r="K21" s="119"/>
      <c r="L21" s="56"/>
      <c r="M21" s="55"/>
      <c r="N21" s="128"/>
      <c r="O21" s="56"/>
      <c r="P21" s="46"/>
      <c r="Q21" s="128"/>
      <c r="R21" s="56"/>
      <c r="S21" s="53"/>
      <c r="T21" s="119"/>
      <c r="U21" s="56"/>
      <c r="V21" s="53"/>
      <c r="W21" s="140"/>
      <c r="X21" s="56"/>
      <c r="Y21" s="53"/>
      <c r="Z21" s="119"/>
      <c r="AA21" s="45">
        <f t="shared" si="4"/>
        <v>0</v>
      </c>
      <c r="AB21" s="46">
        <f t="shared" si="5"/>
        <v>0</v>
      </c>
      <c r="AC21" s="124">
        <f t="shared" si="6"/>
        <v>0</v>
      </c>
      <c r="AD21" s="3"/>
    </row>
    <row r="22" spans="1:30" ht="12" customHeight="1">
      <c r="A22" s="15">
        <v>64</v>
      </c>
      <c r="B22" s="16" t="s">
        <v>11</v>
      </c>
      <c r="C22" s="45">
        <f>SUM(C23:C26)</f>
        <v>0</v>
      </c>
      <c r="D22" s="46">
        <f aca="true" t="shared" si="7" ref="D22:Z22">SUM(D23:D26)</f>
        <v>0</v>
      </c>
      <c r="E22" s="118">
        <f t="shared" si="7"/>
        <v>0</v>
      </c>
      <c r="F22" s="45">
        <f t="shared" si="7"/>
        <v>0</v>
      </c>
      <c r="G22" s="46">
        <f t="shared" si="7"/>
        <v>0</v>
      </c>
      <c r="H22" s="118">
        <f t="shared" si="7"/>
        <v>0</v>
      </c>
      <c r="I22" s="45">
        <f t="shared" si="7"/>
        <v>0</v>
      </c>
      <c r="J22" s="48">
        <f t="shared" si="7"/>
        <v>0</v>
      </c>
      <c r="K22" s="118">
        <f t="shared" si="7"/>
        <v>0</v>
      </c>
      <c r="L22" s="49">
        <f t="shared" si="7"/>
        <v>0</v>
      </c>
      <c r="M22" s="48">
        <f t="shared" si="7"/>
        <v>0</v>
      </c>
      <c r="N22" s="124">
        <f t="shared" si="7"/>
        <v>0</v>
      </c>
      <c r="O22" s="49">
        <f t="shared" si="7"/>
        <v>10</v>
      </c>
      <c r="P22" s="46">
        <f t="shared" si="7"/>
        <v>1</v>
      </c>
      <c r="Q22" s="124">
        <f t="shared" si="7"/>
        <v>1.9</v>
      </c>
      <c r="R22" s="49">
        <f t="shared" si="7"/>
        <v>0</v>
      </c>
      <c r="S22" s="46">
        <f t="shared" si="7"/>
        <v>0</v>
      </c>
      <c r="T22" s="118">
        <f t="shared" si="7"/>
        <v>0</v>
      </c>
      <c r="U22" s="49">
        <f t="shared" si="7"/>
        <v>0</v>
      </c>
      <c r="V22" s="46">
        <f t="shared" si="7"/>
        <v>0</v>
      </c>
      <c r="W22" s="139">
        <f t="shared" si="7"/>
        <v>0</v>
      </c>
      <c r="X22" s="49">
        <f t="shared" si="7"/>
        <v>0</v>
      </c>
      <c r="Y22" s="46">
        <f t="shared" si="7"/>
        <v>0</v>
      </c>
      <c r="Z22" s="118">
        <f t="shared" si="7"/>
        <v>0</v>
      </c>
      <c r="AA22" s="45">
        <f t="shared" si="4"/>
        <v>10</v>
      </c>
      <c r="AB22" s="46">
        <f t="shared" si="5"/>
        <v>1</v>
      </c>
      <c r="AC22" s="124">
        <f t="shared" si="6"/>
        <v>1.9</v>
      </c>
      <c r="AD22" s="3"/>
    </row>
    <row r="23" spans="1:30" ht="12" customHeight="1">
      <c r="A23" s="12">
        <v>64131</v>
      </c>
      <c r="B23" s="14" t="s">
        <v>12</v>
      </c>
      <c r="C23" s="52"/>
      <c r="D23" s="53"/>
      <c r="E23" s="119"/>
      <c r="F23" s="52"/>
      <c r="G23" s="53"/>
      <c r="H23" s="118"/>
      <c r="I23" s="52"/>
      <c r="J23" s="55"/>
      <c r="K23" s="119"/>
      <c r="L23" s="56"/>
      <c r="M23" s="55"/>
      <c r="N23" s="124"/>
      <c r="O23" s="56"/>
      <c r="P23" s="53"/>
      <c r="Q23" s="128"/>
      <c r="R23" s="56"/>
      <c r="S23" s="53"/>
      <c r="T23" s="119"/>
      <c r="U23" s="56"/>
      <c r="V23" s="53"/>
      <c r="W23" s="140"/>
      <c r="X23" s="56"/>
      <c r="Y23" s="53"/>
      <c r="Z23" s="119"/>
      <c r="AA23" s="45">
        <f t="shared" si="4"/>
        <v>0</v>
      </c>
      <c r="AB23" s="46">
        <f t="shared" si="5"/>
        <v>0</v>
      </c>
      <c r="AC23" s="124">
        <f t="shared" si="6"/>
        <v>0</v>
      </c>
      <c r="AD23" s="3"/>
    </row>
    <row r="24" spans="1:30" ht="12" customHeight="1">
      <c r="A24" s="12">
        <v>64132</v>
      </c>
      <c r="B24" s="14" t="s">
        <v>13</v>
      </c>
      <c r="C24" s="52"/>
      <c r="D24" s="53"/>
      <c r="E24" s="119"/>
      <c r="F24" s="52"/>
      <c r="G24" s="53"/>
      <c r="H24" s="118"/>
      <c r="I24" s="52"/>
      <c r="J24" s="55"/>
      <c r="K24" s="119"/>
      <c r="L24" s="56"/>
      <c r="M24" s="55"/>
      <c r="N24" s="124"/>
      <c r="O24" s="56">
        <v>10</v>
      </c>
      <c r="P24" s="53">
        <v>1</v>
      </c>
      <c r="Q24" s="128">
        <v>1.9</v>
      </c>
      <c r="R24" s="56"/>
      <c r="S24" s="53"/>
      <c r="T24" s="119"/>
      <c r="U24" s="56"/>
      <c r="V24" s="53"/>
      <c r="W24" s="140"/>
      <c r="X24" s="56"/>
      <c r="Y24" s="53"/>
      <c r="Z24" s="119"/>
      <c r="AA24" s="45">
        <f t="shared" si="4"/>
        <v>10</v>
      </c>
      <c r="AB24" s="46">
        <f t="shared" si="5"/>
        <v>1</v>
      </c>
      <c r="AC24" s="124">
        <f t="shared" si="6"/>
        <v>1.9</v>
      </c>
      <c r="AD24" s="3"/>
    </row>
    <row r="25" spans="1:30" ht="12" customHeight="1">
      <c r="A25" s="12">
        <v>64199</v>
      </c>
      <c r="B25" s="14" t="s">
        <v>14</v>
      </c>
      <c r="C25" s="52"/>
      <c r="D25" s="53"/>
      <c r="E25" s="119"/>
      <c r="F25" s="52"/>
      <c r="G25" s="53"/>
      <c r="H25" s="118"/>
      <c r="I25" s="52"/>
      <c r="J25" s="55"/>
      <c r="K25" s="119"/>
      <c r="L25" s="56"/>
      <c r="M25" s="55"/>
      <c r="N25" s="124"/>
      <c r="O25" s="56"/>
      <c r="P25" s="53"/>
      <c r="Q25" s="128"/>
      <c r="R25" s="56"/>
      <c r="S25" s="53"/>
      <c r="T25" s="119"/>
      <c r="U25" s="56"/>
      <c r="V25" s="53"/>
      <c r="W25" s="140"/>
      <c r="X25" s="56"/>
      <c r="Y25" s="53"/>
      <c r="Z25" s="119"/>
      <c r="AA25" s="45">
        <f t="shared" si="4"/>
        <v>0</v>
      </c>
      <c r="AB25" s="46">
        <f t="shared" si="5"/>
        <v>0</v>
      </c>
      <c r="AC25" s="124">
        <f t="shared" si="6"/>
        <v>0</v>
      </c>
      <c r="AD25" s="3"/>
    </row>
    <row r="26" spans="1:30" ht="12" customHeight="1">
      <c r="A26" s="12">
        <v>64229</v>
      </c>
      <c r="B26" s="14" t="s">
        <v>109</v>
      </c>
      <c r="C26" s="52"/>
      <c r="D26" s="53"/>
      <c r="E26" s="119"/>
      <c r="F26" s="52"/>
      <c r="G26" s="53"/>
      <c r="H26" s="118"/>
      <c r="I26" s="52"/>
      <c r="J26" s="55"/>
      <c r="K26" s="119"/>
      <c r="L26" s="56"/>
      <c r="M26" s="55"/>
      <c r="N26" s="124"/>
      <c r="O26" s="56"/>
      <c r="P26" s="53"/>
      <c r="Q26" s="128"/>
      <c r="R26" s="56"/>
      <c r="S26" s="53"/>
      <c r="T26" s="119"/>
      <c r="U26" s="56"/>
      <c r="V26" s="53"/>
      <c r="W26" s="140"/>
      <c r="X26" s="56"/>
      <c r="Y26" s="53"/>
      <c r="Z26" s="119"/>
      <c r="AA26" s="45">
        <f t="shared" si="4"/>
        <v>0</v>
      </c>
      <c r="AB26" s="46">
        <f t="shared" si="5"/>
        <v>0</v>
      </c>
      <c r="AC26" s="124">
        <f t="shared" si="6"/>
        <v>0</v>
      </c>
      <c r="AD26" s="3"/>
    </row>
    <row r="27" spans="1:30" ht="12" customHeight="1">
      <c r="A27" s="15">
        <v>65</v>
      </c>
      <c r="B27" s="16" t="s">
        <v>86</v>
      </c>
      <c r="C27" s="45">
        <f>SUM(C28+AE28)</f>
        <v>0</v>
      </c>
      <c r="D27" s="46">
        <f aca="true" t="shared" si="8" ref="D27:Z27">SUM(D28+AF28)</f>
        <v>0</v>
      </c>
      <c r="E27" s="118">
        <f t="shared" si="8"/>
        <v>0</v>
      </c>
      <c r="F27" s="45">
        <f t="shared" si="8"/>
        <v>0</v>
      </c>
      <c r="G27" s="46">
        <f t="shared" si="8"/>
        <v>0</v>
      </c>
      <c r="H27" s="118">
        <f t="shared" si="8"/>
        <v>0</v>
      </c>
      <c r="I27" s="45">
        <f t="shared" si="8"/>
        <v>0</v>
      </c>
      <c r="J27" s="48">
        <f t="shared" si="8"/>
        <v>0</v>
      </c>
      <c r="K27" s="118">
        <f t="shared" si="8"/>
        <v>0</v>
      </c>
      <c r="L27" s="49">
        <f t="shared" si="8"/>
        <v>53100</v>
      </c>
      <c r="M27" s="48">
        <f t="shared" si="8"/>
        <v>102060</v>
      </c>
      <c r="N27" s="124">
        <f t="shared" si="8"/>
        <v>99654</v>
      </c>
      <c r="O27" s="49">
        <f t="shared" si="8"/>
        <v>238398</v>
      </c>
      <c r="P27" s="46">
        <f t="shared" si="8"/>
        <v>358260</v>
      </c>
      <c r="Q27" s="124">
        <f t="shared" si="8"/>
        <v>334616.56</v>
      </c>
      <c r="R27" s="49">
        <f t="shared" si="8"/>
        <v>0</v>
      </c>
      <c r="S27" s="46">
        <f t="shared" si="8"/>
        <v>0</v>
      </c>
      <c r="T27" s="118">
        <f t="shared" si="8"/>
        <v>0</v>
      </c>
      <c r="U27" s="49">
        <f t="shared" si="8"/>
        <v>0</v>
      </c>
      <c r="V27" s="46">
        <f t="shared" si="8"/>
        <v>0</v>
      </c>
      <c r="W27" s="139">
        <f t="shared" si="8"/>
        <v>0</v>
      </c>
      <c r="X27" s="49">
        <f t="shared" si="8"/>
        <v>0</v>
      </c>
      <c r="Y27" s="46">
        <f t="shared" si="8"/>
        <v>0</v>
      </c>
      <c r="Z27" s="118">
        <f t="shared" si="8"/>
        <v>0</v>
      </c>
      <c r="AA27" s="45">
        <f t="shared" si="4"/>
        <v>291498</v>
      </c>
      <c r="AB27" s="46">
        <f t="shared" si="5"/>
        <v>460320</v>
      </c>
      <c r="AC27" s="124">
        <f t="shared" si="6"/>
        <v>434270.56</v>
      </c>
      <c r="AD27" s="3"/>
    </row>
    <row r="28" spans="1:30" ht="12" customHeight="1">
      <c r="A28" s="12">
        <v>65269</v>
      </c>
      <c r="B28" s="14" t="s">
        <v>15</v>
      </c>
      <c r="C28" s="52"/>
      <c r="D28" s="53"/>
      <c r="E28" s="119"/>
      <c r="F28" s="52"/>
      <c r="G28" s="53"/>
      <c r="H28" s="118"/>
      <c r="I28" s="52"/>
      <c r="J28" s="55"/>
      <c r="K28" s="119"/>
      <c r="L28" s="56">
        <v>53100</v>
      </c>
      <c r="M28" s="55">
        <v>102060</v>
      </c>
      <c r="N28" s="128">
        <v>99654</v>
      </c>
      <c r="O28" s="56">
        <v>238398</v>
      </c>
      <c r="P28" s="53">
        <v>358260</v>
      </c>
      <c r="Q28" s="128">
        <v>334616.56</v>
      </c>
      <c r="R28" s="56"/>
      <c r="S28" s="53"/>
      <c r="T28" s="119"/>
      <c r="U28" s="56"/>
      <c r="V28" s="53"/>
      <c r="W28" s="140"/>
      <c r="X28" s="56"/>
      <c r="Y28" s="53"/>
      <c r="Z28" s="119"/>
      <c r="AA28" s="45">
        <f t="shared" si="4"/>
        <v>291498</v>
      </c>
      <c r="AB28" s="46">
        <f t="shared" si="5"/>
        <v>460320</v>
      </c>
      <c r="AC28" s="124">
        <f t="shared" si="6"/>
        <v>434270.56</v>
      </c>
      <c r="AD28" s="3"/>
    </row>
    <row r="29" spans="1:30" ht="12" customHeight="1">
      <c r="A29" s="15">
        <v>66</v>
      </c>
      <c r="B29" s="16" t="s">
        <v>73</v>
      </c>
      <c r="C29" s="45">
        <f>SUM(C30:C33)</f>
        <v>0</v>
      </c>
      <c r="D29" s="46">
        <f aca="true" t="shared" si="9" ref="D29:Z29">SUM(D30:D33)</f>
        <v>0</v>
      </c>
      <c r="E29" s="118">
        <f t="shared" si="9"/>
        <v>0</v>
      </c>
      <c r="F29" s="45">
        <f t="shared" si="9"/>
        <v>0</v>
      </c>
      <c r="G29" s="46">
        <f t="shared" si="9"/>
        <v>0</v>
      </c>
      <c r="H29" s="118">
        <f t="shared" si="9"/>
        <v>0</v>
      </c>
      <c r="I29" s="45">
        <f t="shared" si="9"/>
        <v>0</v>
      </c>
      <c r="J29" s="48">
        <f t="shared" si="9"/>
        <v>0</v>
      </c>
      <c r="K29" s="118">
        <f t="shared" si="9"/>
        <v>0</v>
      </c>
      <c r="L29" s="49">
        <f t="shared" si="9"/>
        <v>0</v>
      </c>
      <c r="M29" s="48">
        <f t="shared" si="9"/>
        <v>0</v>
      </c>
      <c r="N29" s="124">
        <f t="shared" si="9"/>
        <v>0</v>
      </c>
      <c r="O29" s="49">
        <f t="shared" si="9"/>
        <v>0</v>
      </c>
      <c r="P29" s="46"/>
      <c r="Q29" s="124"/>
      <c r="R29" s="49">
        <f t="shared" si="9"/>
        <v>7800</v>
      </c>
      <c r="S29" s="49">
        <f t="shared" si="9"/>
        <v>16800</v>
      </c>
      <c r="T29" s="126">
        <f t="shared" si="9"/>
        <v>16151.66</v>
      </c>
      <c r="U29" s="49">
        <f t="shared" si="9"/>
        <v>8000</v>
      </c>
      <c r="V29" s="46">
        <f t="shared" si="9"/>
        <v>15250</v>
      </c>
      <c r="W29" s="139">
        <f t="shared" si="9"/>
        <v>15233.01</v>
      </c>
      <c r="X29" s="49">
        <f t="shared" si="9"/>
        <v>0</v>
      </c>
      <c r="Y29" s="46">
        <f t="shared" si="9"/>
        <v>0</v>
      </c>
      <c r="Z29" s="118">
        <f t="shared" si="9"/>
        <v>0</v>
      </c>
      <c r="AA29" s="45">
        <f t="shared" si="4"/>
        <v>15800</v>
      </c>
      <c r="AB29" s="46">
        <f t="shared" si="5"/>
        <v>32050</v>
      </c>
      <c r="AC29" s="124">
        <f t="shared" si="6"/>
        <v>31384.67</v>
      </c>
      <c r="AD29" s="3"/>
    </row>
    <row r="30" spans="1:30" ht="12" customHeight="1">
      <c r="A30" s="12">
        <v>66142</v>
      </c>
      <c r="B30" s="14" t="s">
        <v>16</v>
      </c>
      <c r="C30" s="52"/>
      <c r="D30" s="53"/>
      <c r="E30" s="119"/>
      <c r="F30" s="52"/>
      <c r="G30" s="53"/>
      <c r="H30" s="118"/>
      <c r="I30" s="52"/>
      <c r="J30" s="55"/>
      <c r="K30" s="119"/>
      <c r="L30" s="56"/>
      <c r="M30" s="55"/>
      <c r="N30" s="124"/>
      <c r="O30" s="56"/>
      <c r="P30" s="53"/>
      <c r="Q30" s="128"/>
      <c r="R30" s="56">
        <v>800</v>
      </c>
      <c r="S30" s="53">
        <v>2400</v>
      </c>
      <c r="T30" s="119">
        <v>1860</v>
      </c>
      <c r="U30" s="56"/>
      <c r="V30" s="53"/>
      <c r="W30" s="140"/>
      <c r="X30" s="56"/>
      <c r="Y30" s="53"/>
      <c r="Z30" s="119"/>
      <c r="AA30" s="45">
        <f t="shared" si="4"/>
        <v>800</v>
      </c>
      <c r="AB30" s="46">
        <f t="shared" si="5"/>
        <v>2400</v>
      </c>
      <c r="AC30" s="124">
        <f t="shared" si="6"/>
        <v>1860</v>
      </c>
      <c r="AD30" s="3"/>
    </row>
    <row r="31" spans="1:30" ht="12" customHeight="1">
      <c r="A31" s="12">
        <v>66151</v>
      </c>
      <c r="B31" s="14" t="s">
        <v>17</v>
      </c>
      <c r="C31" s="52"/>
      <c r="D31" s="53"/>
      <c r="E31" s="119"/>
      <c r="F31" s="52"/>
      <c r="G31" s="53"/>
      <c r="H31" s="118"/>
      <c r="I31" s="52"/>
      <c r="J31" s="55"/>
      <c r="K31" s="119"/>
      <c r="L31" s="56"/>
      <c r="M31" s="55"/>
      <c r="N31" s="124"/>
      <c r="O31" s="56"/>
      <c r="P31" s="53"/>
      <c r="Q31" s="128"/>
      <c r="R31" s="56">
        <v>7000</v>
      </c>
      <c r="S31" s="53">
        <v>14400</v>
      </c>
      <c r="T31" s="119">
        <v>14291.66</v>
      </c>
      <c r="U31" s="56"/>
      <c r="V31" s="53"/>
      <c r="W31" s="140"/>
      <c r="X31" s="56"/>
      <c r="Y31" s="53"/>
      <c r="Z31" s="119"/>
      <c r="AA31" s="45">
        <f t="shared" si="4"/>
        <v>7000</v>
      </c>
      <c r="AB31" s="46">
        <f t="shared" si="5"/>
        <v>14400</v>
      </c>
      <c r="AC31" s="124">
        <f t="shared" si="6"/>
        <v>14291.66</v>
      </c>
      <c r="AD31" s="3"/>
    </row>
    <row r="32" spans="1:30" ht="12" customHeight="1">
      <c r="A32" s="12">
        <v>66314</v>
      </c>
      <c r="B32" s="14" t="s">
        <v>74</v>
      </c>
      <c r="C32" s="52"/>
      <c r="D32" s="53"/>
      <c r="E32" s="119"/>
      <c r="F32" s="52"/>
      <c r="G32" s="53"/>
      <c r="H32" s="118"/>
      <c r="I32" s="52"/>
      <c r="J32" s="55"/>
      <c r="K32" s="119"/>
      <c r="L32" s="56"/>
      <c r="M32" s="55"/>
      <c r="N32" s="124"/>
      <c r="O32" s="56"/>
      <c r="P32" s="53"/>
      <c r="Q32" s="128"/>
      <c r="R32" s="56"/>
      <c r="S32" s="53"/>
      <c r="T32" s="119"/>
      <c r="U32" s="56">
        <v>8000</v>
      </c>
      <c r="V32" s="53">
        <v>10000</v>
      </c>
      <c r="W32" s="140">
        <v>11368.2</v>
      </c>
      <c r="X32" s="56"/>
      <c r="Y32" s="53"/>
      <c r="Z32" s="119"/>
      <c r="AA32" s="45">
        <f t="shared" si="4"/>
        <v>8000</v>
      </c>
      <c r="AB32" s="46">
        <f t="shared" si="5"/>
        <v>10000</v>
      </c>
      <c r="AC32" s="124">
        <f t="shared" si="6"/>
        <v>11368.2</v>
      </c>
      <c r="AD32" s="3"/>
    </row>
    <row r="33" spans="1:30" ht="12" customHeight="1">
      <c r="A33" s="12">
        <v>66324</v>
      </c>
      <c r="B33" s="14" t="s">
        <v>75</v>
      </c>
      <c r="C33" s="52"/>
      <c r="D33" s="53"/>
      <c r="E33" s="119"/>
      <c r="F33" s="52"/>
      <c r="G33" s="53"/>
      <c r="H33" s="118"/>
      <c r="I33" s="52"/>
      <c r="J33" s="55"/>
      <c r="K33" s="119"/>
      <c r="L33" s="56"/>
      <c r="M33" s="55"/>
      <c r="N33" s="124"/>
      <c r="O33" s="56"/>
      <c r="P33" s="53"/>
      <c r="Q33" s="128"/>
      <c r="R33" s="56"/>
      <c r="S33" s="53"/>
      <c r="T33" s="119"/>
      <c r="U33" s="56"/>
      <c r="V33" s="53">
        <v>5250</v>
      </c>
      <c r="W33" s="140">
        <v>3864.81</v>
      </c>
      <c r="X33" s="56"/>
      <c r="Y33" s="53"/>
      <c r="Z33" s="119"/>
      <c r="AA33" s="45">
        <f t="shared" si="4"/>
        <v>0</v>
      </c>
      <c r="AB33" s="46">
        <f t="shared" si="5"/>
        <v>5250</v>
      </c>
      <c r="AC33" s="124">
        <f t="shared" si="6"/>
        <v>3864.81</v>
      </c>
      <c r="AD33" s="3"/>
    </row>
    <row r="34" spans="1:30" ht="12" customHeight="1">
      <c r="A34" s="15">
        <v>67</v>
      </c>
      <c r="B34" s="16" t="s">
        <v>18</v>
      </c>
      <c r="C34" s="45">
        <f>SUM(C35:C37)</f>
        <v>0</v>
      </c>
      <c r="D34" s="46">
        <f aca="true" t="shared" si="10" ref="D34:Z34">SUM(D35:D37)</f>
        <v>0</v>
      </c>
      <c r="E34" s="118">
        <f t="shared" si="10"/>
        <v>0</v>
      </c>
      <c r="F34" s="45">
        <f t="shared" si="10"/>
        <v>278465</v>
      </c>
      <c r="G34" s="46">
        <f t="shared" si="10"/>
        <v>286947</v>
      </c>
      <c r="H34" s="118">
        <f t="shared" si="10"/>
        <v>286947</v>
      </c>
      <c r="I34" s="45">
        <f t="shared" si="10"/>
        <v>135945</v>
      </c>
      <c r="J34" s="48">
        <f t="shared" si="10"/>
        <v>174229</v>
      </c>
      <c r="K34" s="118">
        <f t="shared" si="10"/>
        <v>160302.4</v>
      </c>
      <c r="L34" s="49">
        <f t="shared" si="10"/>
        <v>0</v>
      </c>
      <c r="M34" s="48">
        <f t="shared" si="10"/>
        <v>0</v>
      </c>
      <c r="N34" s="124">
        <f t="shared" si="10"/>
        <v>0</v>
      </c>
      <c r="O34" s="49">
        <f t="shared" si="10"/>
        <v>0</v>
      </c>
      <c r="P34" s="46">
        <f t="shared" si="10"/>
        <v>0</v>
      </c>
      <c r="Q34" s="124">
        <f t="shared" si="10"/>
        <v>0</v>
      </c>
      <c r="R34" s="49">
        <f t="shared" si="10"/>
        <v>0</v>
      </c>
      <c r="S34" s="46">
        <f t="shared" si="10"/>
        <v>0</v>
      </c>
      <c r="T34" s="118">
        <f t="shared" si="10"/>
        <v>0</v>
      </c>
      <c r="U34" s="49">
        <f t="shared" si="10"/>
        <v>0</v>
      </c>
      <c r="V34" s="46">
        <f t="shared" si="10"/>
        <v>0</v>
      </c>
      <c r="W34" s="139">
        <f t="shared" si="10"/>
        <v>0</v>
      </c>
      <c r="X34" s="49">
        <f t="shared" si="10"/>
        <v>0</v>
      </c>
      <c r="Y34" s="46">
        <f t="shared" si="10"/>
        <v>0</v>
      </c>
      <c r="Z34" s="118">
        <f t="shared" si="10"/>
        <v>0</v>
      </c>
      <c r="AA34" s="45">
        <f t="shared" si="4"/>
        <v>414410</v>
      </c>
      <c r="AB34" s="46">
        <f t="shared" si="5"/>
        <v>461176</v>
      </c>
      <c r="AC34" s="124">
        <f t="shared" si="6"/>
        <v>447249.4</v>
      </c>
      <c r="AD34" s="3"/>
    </row>
    <row r="35" spans="1:30" ht="12" customHeight="1">
      <c r="A35" s="12">
        <v>67111</v>
      </c>
      <c r="B35" s="14" t="s">
        <v>19</v>
      </c>
      <c r="C35" s="52"/>
      <c r="D35" s="53"/>
      <c r="E35" s="119"/>
      <c r="F35" s="52">
        <v>278465</v>
      </c>
      <c r="G35" s="53">
        <v>286947</v>
      </c>
      <c r="H35" s="119">
        <v>286947</v>
      </c>
      <c r="I35" s="52">
        <v>135945</v>
      </c>
      <c r="J35" s="55">
        <v>174229</v>
      </c>
      <c r="K35" s="119">
        <v>160302.4</v>
      </c>
      <c r="L35" s="56"/>
      <c r="M35" s="55"/>
      <c r="N35" s="124"/>
      <c r="O35" s="56"/>
      <c r="P35" s="53"/>
      <c r="Q35" s="128"/>
      <c r="R35" s="56"/>
      <c r="S35" s="53"/>
      <c r="T35" s="119"/>
      <c r="U35" s="56"/>
      <c r="V35" s="53"/>
      <c r="W35" s="140"/>
      <c r="X35" s="56"/>
      <c r="Y35" s="53"/>
      <c r="Z35" s="119"/>
      <c r="AA35" s="45">
        <f t="shared" si="4"/>
        <v>414410</v>
      </c>
      <c r="AB35" s="46">
        <f t="shared" si="5"/>
        <v>461176</v>
      </c>
      <c r="AC35" s="124">
        <f t="shared" si="6"/>
        <v>447249.4</v>
      </c>
      <c r="AD35" s="3"/>
    </row>
    <row r="36" spans="1:30" ht="12" customHeight="1">
      <c r="A36" s="12">
        <v>67121</v>
      </c>
      <c r="B36" s="14" t="s">
        <v>76</v>
      </c>
      <c r="C36" s="52"/>
      <c r="D36" s="53"/>
      <c r="E36" s="119"/>
      <c r="F36" s="52"/>
      <c r="G36" s="53"/>
      <c r="H36" s="118"/>
      <c r="I36" s="52"/>
      <c r="J36" s="55"/>
      <c r="K36" s="119"/>
      <c r="L36" s="56"/>
      <c r="M36" s="55"/>
      <c r="N36" s="124"/>
      <c r="O36" s="56"/>
      <c r="P36" s="53"/>
      <c r="Q36" s="128"/>
      <c r="R36" s="56"/>
      <c r="S36" s="53"/>
      <c r="T36" s="119"/>
      <c r="U36" s="56"/>
      <c r="V36" s="53"/>
      <c r="W36" s="140"/>
      <c r="X36" s="56"/>
      <c r="Y36" s="53"/>
      <c r="Z36" s="119"/>
      <c r="AA36" s="45">
        <f t="shared" si="4"/>
        <v>0</v>
      </c>
      <c r="AB36" s="46">
        <f t="shared" si="5"/>
        <v>0</v>
      </c>
      <c r="AC36" s="124">
        <f t="shared" si="6"/>
        <v>0</v>
      </c>
      <c r="AD36" s="3"/>
    </row>
    <row r="37" spans="1:30" ht="12" customHeight="1">
      <c r="A37" s="12">
        <v>67131</v>
      </c>
      <c r="B37" s="14" t="s">
        <v>20</v>
      </c>
      <c r="C37" s="52"/>
      <c r="D37" s="53"/>
      <c r="E37" s="119"/>
      <c r="F37" s="52"/>
      <c r="G37" s="53"/>
      <c r="H37" s="118"/>
      <c r="I37" s="52"/>
      <c r="J37" s="55"/>
      <c r="K37" s="119"/>
      <c r="L37" s="56"/>
      <c r="M37" s="55"/>
      <c r="N37" s="124"/>
      <c r="O37" s="56"/>
      <c r="P37" s="53"/>
      <c r="Q37" s="128"/>
      <c r="R37" s="56"/>
      <c r="S37" s="53"/>
      <c r="T37" s="119"/>
      <c r="U37" s="56"/>
      <c r="V37" s="53"/>
      <c r="W37" s="140"/>
      <c r="X37" s="56"/>
      <c r="Y37" s="53"/>
      <c r="Z37" s="119"/>
      <c r="AA37" s="45">
        <f t="shared" si="4"/>
        <v>0</v>
      </c>
      <c r="AB37" s="46">
        <f t="shared" si="5"/>
        <v>0</v>
      </c>
      <c r="AC37" s="124">
        <f t="shared" si="6"/>
        <v>0</v>
      </c>
      <c r="AD37" s="3"/>
    </row>
    <row r="38" spans="1:30" ht="12" customHeight="1">
      <c r="A38" s="15">
        <v>68</v>
      </c>
      <c r="B38" s="16" t="s">
        <v>124</v>
      </c>
      <c r="C38" s="45"/>
      <c r="D38" s="46"/>
      <c r="E38" s="118"/>
      <c r="F38" s="45"/>
      <c r="G38" s="46"/>
      <c r="H38" s="118"/>
      <c r="I38" s="45"/>
      <c r="J38" s="48"/>
      <c r="K38" s="118"/>
      <c r="L38" s="49"/>
      <c r="M38" s="48"/>
      <c r="N38" s="124"/>
      <c r="O38" s="49"/>
      <c r="P38" s="46"/>
      <c r="Q38" s="124"/>
      <c r="R38" s="49"/>
      <c r="S38" s="46"/>
      <c r="T38" s="118"/>
      <c r="U38" s="49"/>
      <c r="V38" s="46"/>
      <c r="W38" s="139"/>
      <c r="X38" s="49"/>
      <c r="Y38" s="46"/>
      <c r="Z38" s="118"/>
      <c r="AA38" s="45">
        <f t="shared" si="4"/>
        <v>0</v>
      </c>
      <c r="AB38" s="46">
        <f t="shared" si="5"/>
        <v>0</v>
      </c>
      <c r="AC38" s="124">
        <f t="shared" si="6"/>
        <v>0</v>
      </c>
      <c r="AD38" s="3"/>
    </row>
    <row r="39" spans="1:30" ht="12" customHeight="1">
      <c r="A39" s="15">
        <v>7</v>
      </c>
      <c r="B39" s="16" t="s">
        <v>84</v>
      </c>
      <c r="C39" s="45">
        <f>SUM(C40+AD40)</f>
        <v>0</v>
      </c>
      <c r="D39" s="46">
        <f aca="true" t="shared" si="11" ref="D39:Z39">SUM(D40+AE40)</f>
        <v>0</v>
      </c>
      <c r="E39" s="118">
        <f t="shared" si="11"/>
        <v>0</v>
      </c>
      <c r="F39" s="45">
        <f t="shared" si="11"/>
        <v>0</v>
      </c>
      <c r="G39" s="46">
        <f t="shared" si="11"/>
        <v>0</v>
      </c>
      <c r="H39" s="118">
        <f t="shared" si="11"/>
        <v>0</v>
      </c>
      <c r="I39" s="45">
        <f t="shared" si="11"/>
        <v>0</v>
      </c>
      <c r="J39" s="48">
        <f t="shared" si="11"/>
        <v>0</v>
      </c>
      <c r="K39" s="118">
        <f t="shared" si="11"/>
        <v>0</v>
      </c>
      <c r="L39" s="49">
        <f t="shared" si="11"/>
        <v>0</v>
      </c>
      <c r="M39" s="48">
        <f t="shared" si="11"/>
        <v>0</v>
      </c>
      <c r="N39" s="124">
        <f t="shared" si="11"/>
        <v>0</v>
      </c>
      <c r="O39" s="49">
        <f t="shared" si="11"/>
        <v>0</v>
      </c>
      <c r="P39" s="46">
        <f t="shared" si="11"/>
        <v>0</v>
      </c>
      <c r="Q39" s="124">
        <f t="shared" si="11"/>
        <v>0</v>
      </c>
      <c r="R39" s="49">
        <f t="shared" si="11"/>
        <v>0</v>
      </c>
      <c r="S39" s="46">
        <f t="shared" si="11"/>
        <v>0</v>
      </c>
      <c r="T39" s="118">
        <f t="shared" si="11"/>
        <v>0</v>
      </c>
      <c r="U39" s="49">
        <f t="shared" si="11"/>
        <v>0</v>
      </c>
      <c r="V39" s="46">
        <f t="shared" si="11"/>
        <v>0</v>
      </c>
      <c r="W39" s="139">
        <f t="shared" si="11"/>
        <v>0</v>
      </c>
      <c r="X39" s="49">
        <f t="shared" si="11"/>
        <v>2600</v>
      </c>
      <c r="Y39" s="46">
        <f t="shared" si="11"/>
        <v>2700</v>
      </c>
      <c r="Z39" s="118">
        <f t="shared" si="11"/>
        <v>2698.88</v>
      </c>
      <c r="AA39" s="45">
        <f t="shared" si="4"/>
        <v>2600</v>
      </c>
      <c r="AB39" s="46">
        <f t="shared" si="5"/>
        <v>2700</v>
      </c>
      <c r="AC39" s="124">
        <f t="shared" si="6"/>
        <v>2698.88</v>
      </c>
      <c r="AD39" s="3"/>
    </row>
    <row r="40" spans="1:30" ht="12" customHeight="1">
      <c r="A40" s="15">
        <v>72</v>
      </c>
      <c r="B40" s="16" t="s">
        <v>110</v>
      </c>
      <c r="C40" s="45">
        <f>SUM(C41:C43)</f>
        <v>0</v>
      </c>
      <c r="D40" s="46">
        <f aca="true" t="shared" si="12" ref="D40:Z40">SUM(D41:D43)</f>
        <v>0</v>
      </c>
      <c r="E40" s="118">
        <f t="shared" si="12"/>
        <v>0</v>
      </c>
      <c r="F40" s="45">
        <f t="shared" si="12"/>
        <v>0</v>
      </c>
      <c r="G40" s="46">
        <f t="shared" si="12"/>
        <v>0</v>
      </c>
      <c r="H40" s="118">
        <f t="shared" si="12"/>
        <v>0</v>
      </c>
      <c r="I40" s="45">
        <f t="shared" si="12"/>
        <v>0</v>
      </c>
      <c r="J40" s="48">
        <f t="shared" si="12"/>
        <v>0</v>
      </c>
      <c r="K40" s="118">
        <f t="shared" si="12"/>
        <v>0</v>
      </c>
      <c r="L40" s="49">
        <f t="shared" si="12"/>
        <v>0</v>
      </c>
      <c r="M40" s="48">
        <f t="shared" si="12"/>
        <v>0</v>
      </c>
      <c r="N40" s="124">
        <f t="shared" si="12"/>
        <v>0</v>
      </c>
      <c r="O40" s="49">
        <f t="shared" si="12"/>
        <v>0</v>
      </c>
      <c r="P40" s="46">
        <f t="shared" si="12"/>
        <v>0</v>
      </c>
      <c r="Q40" s="124">
        <f t="shared" si="12"/>
        <v>0</v>
      </c>
      <c r="R40" s="49">
        <f t="shared" si="12"/>
        <v>0</v>
      </c>
      <c r="S40" s="46">
        <f t="shared" si="12"/>
        <v>0</v>
      </c>
      <c r="T40" s="118">
        <f t="shared" si="12"/>
        <v>0</v>
      </c>
      <c r="U40" s="49">
        <f t="shared" si="12"/>
        <v>0</v>
      </c>
      <c r="V40" s="46">
        <f t="shared" si="12"/>
        <v>0</v>
      </c>
      <c r="W40" s="139">
        <f t="shared" si="12"/>
        <v>0</v>
      </c>
      <c r="X40" s="49">
        <f t="shared" si="12"/>
        <v>2600</v>
      </c>
      <c r="Y40" s="46">
        <f t="shared" si="12"/>
        <v>2700</v>
      </c>
      <c r="Z40" s="118">
        <f t="shared" si="12"/>
        <v>2698.88</v>
      </c>
      <c r="AA40" s="45">
        <f t="shared" si="4"/>
        <v>2600</v>
      </c>
      <c r="AB40" s="46">
        <f t="shared" si="5"/>
        <v>2700</v>
      </c>
      <c r="AC40" s="124">
        <f t="shared" si="6"/>
        <v>2698.88</v>
      </c>
      <c r="AD40" s="3"/>
    </row>
    <row r="41" spans="1:30" ht="12" customHeight="1">
      <c r="A41" s="12">
        <v>72129</v>
      </c>
      <c r="B41" s="14" t="s">
        <v>21</v>
      </c>
      <c r="C41" s="52"/>
      <c r="D41" s="53"/>
      <c r="E41" s="119"/>
      <c r="F41" s="52"/>
      <c r="G41" s="53"/>
      <c r="H41" s="118"/>
      <c r="I41" s="52"/>
      <c r="J41" s="55"/>
      <c r="K41" s="119"/>
      <c r="L41" s="56"/>
      <c r="M41" s="55"/>
      <c r="N41" s="124"/>
      <c r="O41" s="56"/>
      <c r="P41" s="53"/>
      <c r="Q41" s="128"/>
      <c r="R41" s="56"/>
      <c r="S41" s="53"/>
      <c r="T41" s="119"/>
      <c r="U41" s="56"/>
      <c r="V41" s="53"/>
      <c r="W41" s="140"/>
      <c r="X41" s="56">
        <v>2600</v>
      </c>
      <c r="Y41" s="53">
        <v>2700</v>
      </c>
      <c r="Z41" s="119">
        <v>2698.88</v>
      </c>
      <c r="AA41" s="45">
        <f t="shared" si="4"/>
        <v>2600</v>
      </c>
      <c r="AB41" s="46">
        <f t="shared" si="5"/>
        <v>2700</v>
      </c>
      <c r="AC41" s="124">
        <f t="shared" si="6"/>
        <v>2698.88</v>
      </c>
      <c r="AD41" s="3"/>
    </row>
    <row r="42" spans="1:30" ht="12" customHeight="1">
      <c r="A42" s="12">
        <v>72273</v>
      </c>
      <c r="B42" s="14" t="s">
        <v>22</v>
      </c>
      <c r="C42" s="52"/>
      <c r="D42" s="53"/>
      <c r="E42" s="119"/>
      <c r="F42" s="52"/>
      <c r="G42" s="53"/>
      <c r="H42" s="118"/>
      <c r="I42" s="52"/>
      <c r="J42" s="55"/>
      <c r="K42" s="119"/>
      <c r="L42" s="56"/>
      <c r="M42" s="55"/>
      <c r="N42" s="124"/>
      <c r="O42" s="56"/>
      <c r="P42" s="53"/>
      <c r="Q42" s="128"/>
      <c r="R42" s="56"/>
      <c r="S42" s="53"/>
      <c r="T42" s="119"/>
      <c r="U42" s="56"/>
      <c r="V42" s="53"/>
      <c r="W42" s="140"/>
      <c r="X42" s="56"/>
      <c r="Y42" s="53"/>
      <c r="Z42" s="119"/>
      <c r="AA42" s="45">
        <f t="shared" si="4"/>
        <v>0</v>
      </c>
      <c r="AB42" s="46">
        <f t="shared" si="5"/>
        <v>0</v>
      </c>
      <c r="AC42" s="124">
        <f t="shared" si="6"/>
        <v>0</v>
      </c>
      <c r="AD42" s="3"/>
    </row>
    <row r="43" spans="1:30" ht="12" customHeight="1">
      <c r="A43" s="12">
        <v>72319</v>
      </c>
      <c r="B43" s="14" t="s">
        <v>23</v>
      </c>
      <c r="C43" s="52"/>
      <c r="D43" s="53"/>
      <c r="E43" s="119"/>
      <c r="F43" s="52"/>
      <c r="G43" s="53"/>
      <c r="H43" s="118"/>
      <c r="I43" s="52"/>
      <c r="J43" s="55"/>
      <c r="K43" s="119"/>
      <c r="L43" s="56"/>
      <c r="M43" s="55"/>
      <c r="N43" s="124"/>
      <c r="O43" s="56"/>
      <c r="P43" s="53"/>
      <c r="Q43" s="128"/>
      <c r="R43" s="56"/>
      <c r="S43" s="53"/>
      <c r="T43" s="119"/>
      <c r="U43" s="56"/>
      <c r="V43" s="53"/>
      <c r="W43" s="140"/>
      <c r="X43" s="56"/>
      <c r="Y43" s="53"/>
      <c r="Z43" s="119"/>
      <c r="AA43" s="45">
        <f t="shared" si="4"/>
        <v>0</v>
      </c>
      <c r="AB43" s="46">
        <f t="shared" si="5"/>
        <v>0</v>
      </c>
      <c r="AC43" s="124">
        <f t="shared" si="6"/>
        <v>0</v>
      </c>
      <c r="AD43" s="3"/>
    </row>
    <row r="44" spans="1:30" ht="12" customHeight="1">
      <c r="A44" s="15">
        <v>8</v>
      </c>
      <c r="B44" s="16" t="s">
        <v>90</v>
      </c>
      <c r="C44" s="45">
        <f>SUM(C45+AE45)</f>
        <v>0</v>
      </c>
      <c r="D44" s="46">
        <f aca="true" t="shared" si="13" ref="D44:Z44">SUM(D45+AF45)</f>
        <v>0</v>
      </c>
      <c r="E44" s="118">
        <f t="shared" si="13"/>
        <v>0</v>
      </c>
      <c r="F44" s="45">
        <f t="shared" si="13"/>
        <v>0</v>
      </c>
      <c r="G44" s="46">
        <f t="shared" si="13"/>
        <v>0</v>
      </c>
      <c r="H44" s="118">
        <f t="shared" si="13"/>
        <v>0</v>
      </c>
      <c r="I44" s="45">
        <f t="shared" si="13"/>
        <v>0</v>
      </c>
      <c r="J44" s="48">
        <f t="shared" si="13"/>
        <v>0</v>
      </c>
      <c r="K44" s="118">
        <f t="shared" si="13"/>
        <v>0</v>
      </c>
      <c r="L44" s="49">
        <f t="shared" si="13"/>
        <v>0</v>
      </c>
      <c r="M44" s="48">
        <f t="shared" si="13"/>
        <v>0</v>
      </c>
      <c r="N44" s="124">
        <f t="shared" si="13"/>
        <v>0</v>
      </c>
      <c r="O44" s="49">
        <f t="shared" si="13"/>
        <v>0</v>
      </c>
      <c r="P44" s="46">
        <f t="shared" si="13"/>
        <v>0</v>
      </c>
      <c r="Q44" s="124">
        <f t="shared" si="13"/>
        <v>0</v>
      </c>
      <c r="R44" s="49">
        <f t="shared" si="13"/>
        <v>0</v>
      </c>
      <c r="S44" s="46">
        <f t="shared" si="13"/>
        <v>0</v>
      </c>
      <c r="T44" s="118">
        <f t="shared" si="13"/>
        <v>0</v>
      </c>
      <c r="U44" s="49">
        <f t="shared" si="13"/>
        <v>0</v>
      </c>
      <c r="V44" s="46">
        <f t="shared" si="13"/>
        <v>0</v>
      </c>
      <c r="W44" s="139">
        <f t="shared" si="13"/>
        <v>0</v>
      </c>
      <c r="X44" s="49">
        <f t="shared" si="13"/>
        <v>0</v>
      </c>
      <c r="Y44" s="46">
        <f t="shared" si="13"/>
        <v>0</v>
      </c>
      <c r="Z44" s="118">
        <f t="shared" si="13"/>
        <v>0</v>
      </c>
      <c r="AA44" s="45">
        <f t="shared" si="4"/>
        <v>0</v>
      </c>
      <c r="AB44" s="46">
        <f t="shared" si="5"/>
        <v>0</v>
      </c>
      <c r="AC44" s="124">
        <f t="shared" si="6"/>
        <v>0</v>
      </c>
      <c r="AD44" s="3"/>
    </row>
    <row r="45" spans="1:30" ht="12" customHeight="1">
      <c r="A45" s="15">
        <v>84</v>
      </c>
      <c r="B45" s="16" t="s">
        <v>111</v>
      </c>
      <c r="C45" s="45">
        <f>SUM(C46+AD46)</f>
        <v>0</v>
      </c>
      <c r="D45" s="46">
        <f aca="true" t="shared" si="14" ref="D45:Z45">SUM(D46+AE46)</f>
        <v>0</v>
      </c>
      <c r="E45" s="118">
        <f t="shared" si="14"/>
        <v>0</v>
      </c>
      <c r="F45" s="45">
        <f t="shared" si="14"/>
        <v>0</v>
      </c>
      <c r="G45" s="46">
        <f t="shared" si="14"/>
        <v>0</v>
      </c>
      <c r="H45" s="118">
        <f t="shared" si="14"/>
        <v>0</v>
      </c>
      <c r="I45" s="45">
        <f t="shared" si="14"/>
        <v>0</v>
      </c>
      <c r="J45" s="48">
        <f t="shared" si="14"/>
        <v>0</v>
      </c>
      <c r="K45" s="118">
        <f t="shared" si="14"/>
        <v>0</v>
      </c>
      <c r="L45" s="49">
        <f t="shared" si="14"/>
        <v>0</v>
      </c>
      <c r="M45" s="48">
        <f t="shared" si="14"/>
        <v>0</v>
      </c>
      <c r="N45" s="124">
        <f t="shared" si="14"/>
        <v>0</v>
      </c>
      <c r="O45" s="49">
        <f t="shared" si="14"/>
        <v>0</v>
      </c>
      <c r="P45" s="46">
        <f t="shared" si="14"/>
        <v>0</v>
      </c>
      <c r="Q45" s="124">
        <f t="shared" si="14"/>
        <v>0</v>
      </c>
      <c r="R45" s="49">
        <f t="shared" si="14"/>
        <v>0</v>
      </c>
      <c r="S45" s="46">
        <f t="shared" si="14"/>
        <v>0</v>
      </c>
      <c r="T45" s="118">
        <f t="shared" si="14"/>
        <v>0</v>
      </c>
      <c r="U45" s="49">
        <f t="shared" si="14"/>
        <v>0</v>
      </c>
      <c r="V45" s="46">
        <f t="shared" si="14"/>
        <v>0</v>
      </c>
      <c r="W45" s="139">
        <f t="shared" si="14"/>
        <v>0</v>
      </c>
      <c r="X45" s="49">
        <f t="shared" si="14"/>
        <v>0</v>
      </c>
      <c r="Y45" s="46">
        <f t="shared" si="14"/>
        <v>0</v>
      </c>
      <c r="Z45" s="118">
        <f t="shared" si="14"/>
        <v>0</v>
      </c>
      <c r="AA45" s="45">
        <f t="shared" si="4"/>
        <v>0</v>
      </c>
      <c r="AB45" s="46">
        <f t="shared" si="5"/>
        <v>0</v>
      </c>
      <c r="AC45" s="124">
        <f t="shared" si="6"/>
        <v>0</v>
      </c>
      <c r="AD45" s="3"/>
    </row>
    <row r="46" spans="1:30" ht="12" customHeight="1">
      <c r="A46" s="12">
        <v>84221</v>
      </c>
      <c r="B46" s="14" t="s">
        <v>89</v>
      </c>
      <c r="C46" s="52"/>
      <c r="D46" s="53"/>
      <c r="E46" s="119"/>
      <c r="F46" s="52"/>
      <c r="G46" s="53"/>
      <c r="H46" s="118"/>
      <c r="I46" s="52"/>
      <c r="J46" s="55"/>
      <c r="K46" s="119"/>
      <c r="L46" s="56"/>
      <c r="M46" s="55"/>
      <c r="N46" s="124"/>
      <c r="O46" s="56"/>
      <c r="P46" s="53"/>
      <c r="Q46" s="128"/>
      <c r="R46" s="56"/>
      <c r="S46" s="53"/>
      <c r="T46" s="119"/>
      <c r="U46" s="56"/>
      <c r="V46" s="53"/>
      <c r="W46" s="140"/>
      <c r="X46" s="56"/>
      <c r="Y46" s="53"/>
      <c r="Z46" s="119"/>
      <c r="AA46" s="45">
        <f t="shared" si="4"/>
        <v>0</v>
      </c>
      <c r="AB46" s="46">
        <f t="shared" si="5"/>
        <v>0</v>
      </c>
      <c r="AC46" s="124">
        <f t="shared" si="6"/>
        <v>0</v>
      </c>
      <c r="AD46" s="3"/>
    </row>
    <row r="47" spans="1:30" ht="12" customHeight="1">
      <c r="A47" s="12"/>
      <c r="B47" s="16" t="s">
        <v>108</v>
      </c>
      <c r="C47" s="45">
        <f>SUM(C7+C39+C44)</f>
        <v>5762938</v>
      </c>
      <c r="D47" s="46">
        <f aca="true" t="shared" si="15" ref="D47:AC47">SUM(D7+D39+D44)</f>
        <v>5932659</v>
      </c>
      <c r="E47" s="118">
        <f t="shared" si="15"/>
        <v>5492192.609999999</v>
      </c>
      <c r="F47" s="45">
        <f t="shared" si="15"/>
        <v>278465</v>
      </c>
      <c r="G47" s="46">
        <f t="shared" si="15"/>
        <v>286947</v>
      </c>
      <c r="H47" s="118">
        <f t="shared" si="15"/>
        <v>286947</v>
      </c>
      <c r="I47" s="45">
        <f t="shared" si="15"/>
        <v>135945</v>
      </c>
      <c r="J47" s="48">
        <f t="shared" si="15"/>
        <v>174229</v>
      </c>
      <c r="K47" s="118">
        <f t="shared" si="15"/>
        <v>160302.4</v>
      </c>
      <c r="L47" s="49">
        <f t="shared" si="15"/>
        <v>81100</v>
      </c>
      <c r="M47" s="48">
        <f t="shared" si="15"/>
        <v>130060</v>
      </c>
      <c r="N47" s="124">
        <f t="shared" si="15"/>
        <v>129587.5</v>
      </c>
      <c r="O47" s="49">
        <f t="shared" si="15"/>
        <v>238408</v>
      </c>
      <c r="P47" s="46">
        <f t="shared" si="15"/>
        <v>358261</v>
      </c>
      <c r="Q47" s="124">
        <f t="shared" si="15"/>
        <v>334618.46</v>
      </c>
      <c r="R47" s="49">
        <f t="shared" si="15"/>
        <v>7800</v>
      </c>
      <c r="S47" s="46">
        <f t="shared" si="15"/>
        <v>16800</v>
      </c>
      <c r="T47" s="118">
        <f t="shared" si="15"/>
        <v>16151.66</v>
      </c>
      <c r="U47" s="49">
        <f t="shared" si="15"/>
        <v>8000</v>
      </c>
      <c r="V47" s="46">
        <f t="shared" si="15"/>
        <v>15250</v>
      </c>
      <c r="W47" s="139">
        <f t="shared" si="15"/>
        <v>15233.01</v>
      </c>
      <c r="X47" s="49">
        <f t="shared" si="15"/>
        <v>2600</v>
      </c>
      <c r="Y47" s="46">
        <f t="shared" si="15"/>
        <v>2700</v>
      </c>
      <c r="Z47" s="118">
        <f t="shared" si="15"/>
        <v>2698.88</v>
      </c>
      <c r="AA47" s="45">
        <f t="shared" si="15"/>
        <v>6515256</v>
      </c>
      <c r="AB47" s="46">
        <f t="shared" si="15"/>
        <v>6916906</v>
      </c>
      <c r="AC47" s="118">
        <f t="shared" si="15"/>
        <v>6437731.52</v>
      </c>
      <c r="AD47" s="4"/>
    </row>
    <row r="48" spans="1:30" ht="12" customHeight="1" thickBot="1">
      <c r="A48" s="17">
        <v>9221</v>
      </c>
      <c r="B48" s="18" t="s">
        <v>141</v>
      </c>
      <c r="C48" s="59"/>
      <c r="D48" s="60">
        <v>-4410</v>
      </c>
      <c r="E48" s="120">
        <v>-4410</v>
      </c>
      <c r="F48" s="59"/>
      <c r="G48" s="60"/>
      <c r="H48" s="127"/>
      <c r="I48" s="59"/>
      <c r="J48" s="63">
        <v>101738</v>
      </c>
      <c r="K48" s="120">
        <v>101738.13</v>
      </c>
      <c r="L48" s="64"/>
      <c r="M48" s="65">
        <v>13150</v>
      </c>
      <c r="N48" s="129">
        <v>13150</v>
      </c>
      <c r="O48" s="67">
        <v>-12800</v>
      </c>
      <c r="P48" s="68">
        <v>-4679</v>
      </c>
      <c r="Q48" s="129">
        <v>-4679.37</v>
      </c>
      <c r="R48" s="67">
        <v>6000</v>
      </c>
      <c r="S48" s="68"/>
      <c r="T48" s="127"/>
      <c r="U48" s="67"/>
      <c r="V48" s="68"/>
      <c r="W48" s="141"/>
      <c r="X48" s="67">
        <v>21000</v>
      </c>
      <c r="Y48" s="68">
        <v>24547</v>
      </c>
      <c r="Z48" s="127">
        <v>24546.94</v>
      </c>
      <c r="AA48" s="69">
        <f>C48+L48+O48+R48+U48+X48</f>
        <v>14200</v>
      </c>
      <c r="AB48" s="68">
        <f>D48+J48+M48+P48+S48+V48+Y48</f>
        <v>130346</v>
      </c>
      <c r="AC48" s="127">
        <f>E48+H48+K48+N48+Q48+T48+W48+Z48</f>
        <v>130345.70000000001</v>
      </c>
      <c r="AD48" s="3"/>
    </row>
    <row r="49" spans="1:30" ht="12" customHeight="1" thickBot="1">
      <c r="A49" s="147" t="s">
        <v>136</v>
      </c>
      <c r="B49" s="148"/>
      <c r="C49" s="70">
        <f aca="true" t="shared" si="16" ref="C49:AA49">C47+C48</f>
        <v>5762938</v>
      </c>
      <c r="D49" s="71">
        <f t="shared" si="16"/>
        <v>5928249</v>
      </c>
      <c r="E49" s="121">
        <f t="shared" si="16"/>
        <v>5487782.609999999</v>
      </c>
      <c r="F49" s="70">
        <f t="shared" si="16"/>
        <v>278465</v>
      </c>
      <c r="G49" s="71">
        <f t="shared" si="16"/>
        <v>286947</v>
      </c>
      <c r="H49" s="121">
        <f t="shared" si="16"/>
        <v>286947</v>
      </c>
      <c r="I49" s="70">
        <f t="shared" si="16"/>
        <v>135945</v>
      </c>
      <c r="J49" s="73">
        <f t="shared" si="16"/>
        <v>275967</v>
      </c>
      <c r="K49" s="121">
        <f t="shared" si="16"/>
        <v>262040.53</v>
      </c>
      <c r="L49" s="74">
        <f t="shared" si="16"/>
        <v>81100</v>
      </c>
      <c r="M49" s="73">
        <f t="shared" si="16"/>
        <v>143210</v>
      </c>
      <c r="N49" s="130">
        <f t="shared" si="16"/>
        <v>142737.5</v>
      </c>
      <c r="O49" s="74">
        <f t="shared" si="16"/>
        <v>225608</v>
      </c>
      <c r="P49" s="71">
        <f t="shared" si="16"/>
        <v>353582</v>
      </c>
      <c r="Q49" s="130">
        <f t="shared" si="16"/>
        <v>329939.09</v>
      </c>
      <c r="R49" s="74">
        <f t="shared" si="16"/>
        <v>13800</v>
      </c>
      <c r="S49" s="71">
        <f t="shared" si="16"/>
        <v>16800</v>
      </c>
      <c r="T49" s="121">
        <f t="shared" si="16"/>
        <v>16151.66</v>
      </c>
      <c r="U49" s="74">
        <f t="shared" si="16"/>
        <v>8000</v>
      </c>
      <c r="V49" s="71">
        <f t="shared" si="16"/>
        <v>15250</v>
      </c>
      <c r="W49" s="142">
        <f t="shared" si="16"/>
        <v>15233.01</v>
      </c>
      <c r="X49" s="74">
        <f t="shared" si="16"/>
        <v>23600</v>
      </c>
      <c r="Y49" s="71">
        <f t="shared" si="16"/>
        <v>27247</v>
      </c>
      <c r="Z49" s="121">
        <f t="shared" si="16"/>
        <v>27245.82</v>
      </c>
      <c r="AA49" s="70">
        <f t="shared" si="16"/>
        <v>6529456</v>
      </c>
      <c r="AB49" s="71">
        <f>AB47+AB48</f>
        <v>7047252</v>
      </c>
      <c r="AC49" s="121">
        <f>AC47+AC48</f>
        <v>6568077.22</v>
      </c>
      <c r="AD49" s="3"/>
    </row>
    <row r="50" spans="1:30" ht="12" customHeight="1" thickBot="1">
      <c r="A50" s="19"/>
      <c r="B50" s="5" t="s">
        <v>135</v>
      </c>
      <c r="C50" s="76"/>
      <c r="D50" s="76"/>
      <c r="E50" s="122"/>
      <c r="F50" s="76"/>
      <c r="G50" s="76"/>
      <c r="H50" s="76"/>
      <c r="I50" s="76"/>
      <c r="J50" s="77"/>
      <c r="K50" s="76"/>
      <c r="L50" s="77"/>
      <c r="M50" s="77"/>
      <c r="N50" s="77"/>
      <c r="O50" s="77"/>
      <c r="P50" s="76"/>
      <c r="Q50" s="77"/>
      <c r="R50" s="77"/>
      <c r="S50" s="76"/>
      <c r="T50" s="76"/>
      <c r="U50" s="77"/>
      <c r="V50" s="76"/>
      <c r="W50" s="76"/>
      <c r="X50" s="77"/>
      <c r="Y50" s="76"/>
      <c r="Z50" s="76"/>
      <c r="AA50" s="76"/>
      <c r="AB50" s="76"/>
      <c r="AC50" s="77"/>
      <c r="AD50" s="3"/>
    </row>
    <row r="51" spans="1:30" ht="12" customHeight="1">
      <c r="A51" s="20">
        <v>3</v>
      </c>
      <c r="B51" s="21" t="s">
        <v>24</v>
      </c>
      <c r="C51" s="78">
        <f>SUM(C52+C57+C96+C100)</f>
        <v>5739938</v>
      </c>
      <c r="D51" s="79">
        <f aca="true" t="shared" si="17" ref="D51:Z51">SUM(D52+D57+D96+D100)</f>
        <v>5920099</v>
      </c>
      <c r="E51" s="123">
        <f t="shared" si="17"/>
        <v>5479641.720000001</v>
      </c>
      <c r="F51" s="78">
        <f t="shared" si="17"/>
        <v>278465</v>
      </c>
      <c r="G51" s="79">
        <f t="shared" si="17"/>
        <v>276535</v>
      </c>
      <c r="H51" s="123">
        <f t="shared" si="17"/>
        <v>279159.43000000005</v>
      </c>
      <c r="I51" s="78">
        <f t="shared" si="17"/>
        <v>135945</v>
      </c>
      <c r="J51" s="79">
        <f t="shared" si="17"/>
        <v>255967</v>
      </c>
      <c r="K51" s="123">
        <f t="shared" si="17"/>
        <v>203543.01999999996</v>
      </c>
      <c r="L51" s="78">
        <f t="shared" si="17"/>
        <v>71100</v>
      </c>
      <c r="M51" s="79">
        <f t="shared" si="17"/>
        <v>132760</v>
      </c>
      <c r="N51" s="123">
        <f t="shared" si="17"/>
        <v>130181.63</v>
      </c>
      <c r="O51" s="78">
        <f t="shared" si="17"/>
        <v>225608</v>
      </c>
      <c r="P51" s="79">
        <f t="shared" si="17"/>
        <v>336582</v>
      </c>
      <c r="Q51" s="123">
        <f t="shared" si="17"/>
        <v>304072.19000000006</v>
      </c>
      <c r="R51" s="78">
        <f t="shared" si="17"/>
        <v>8800</v>
      </c>
      <c r="S51" s="79">
        <f t="shared" si="17"/>
        <v>10800</v>
      </c>
      <c r="T51" s="80">
        <f t="shared" si="17"/>
        <v>0</v>
      </c>
      <c r="U51" s="78">
        <f t="shared" si="17"/>
        <v>6000</v>
      </c>
      <c r="V51" s="79">
        <f t="shared" si="17"/>
        <v>13865</v>
      </c>
      <c r="W51" s="143">
        <f t="shared" si="17"/>
        <v>13864.81</v>
      </c>
      <c r="X51" s="78">
        <f t="shared" si="17"/>
        <v>15000</v>
      </c>
      <c r="Y51" s="79">
        <f>SUM(Y52+Y57+Y96+Y100)</f>
        <v>10000</v>
      </c>
      <c r="Z51" s="80">
        <f t="shared" si="17"/>
        <v>0</v>
      </c>
      <c r="AA51" s="123">
        <f>AA52+AA57+AA96+AA100</f>
        <v>6480856</v>
      </c>
      <c r="AB51" s="123">
        <f>AB52+AB57+AB96+AB100</f>
        <v>6956608</v>
      </c>
      <c r="AC51" s="123">
        <f>AC52+AC57+AC96+AC100</f>
        <v>6410462.8</v>
      </c>
      <c r="AD51" s="3"/>
    </row>
    <row r="52" spans="1:30" ht="12" customHeight="1">
      <c r="A52" s="15">
        <v>31</v>
      </c>
      <c r="B52" s="16" t="s">
        <v>25</v>
      </c>
      <c r="C52" s="49">
        <f>SUM(C53:C56)</f>
        <v>5429338</v>
      </c>
      <c r="D52" s="48">
        <f>SUM(D53:D56)</f>
        <v>5581069</v>
      </c>
      <c r="E52" s="124">
        <f>SUM(E53:E56)</f>
        <v>5173305.590000001</v>
      </c>
      <c r="F52" s="49">
        <f aca="true" t="shared" si="18" ref="F52:Z52">SUM(F53:F56)</f>
        <v>0</v>
      </c>
      <c r="G52" s="49">
        <f t="shared" si="18"/>
        <v>0</v>
      </c>
      <c r="H52" s="124">
        <f t="shared" si="18"/>
        <v>0</v>
      </c>
      <c r="I52" s="49">
        <f t="shared" si="18"/>
        <v>69609</v>
      </c>
      <c r="J52" s="49">
        <f t="shared" si="18"/>
        <v>75600</v>
      </c>
      <c r="K52" s="126">
        <f t="shared" si="18"/>
        <v>67929.54</v>
      </c>
      <c r="L52" s="49">
        <f t="shared" si="18"/>
        <v>0</v>
      </c>
      <c r="M52" s="49">
        <f t="shared" si="18"/>
        <v>0</v>
      </c>
      <c r="N52" s="126">
        <f t="shared" si="18"/>
        <v>0</v>
      </c>
      <c r="O52" s="49">
        <f t="shared" si="18"/>
        <v>0</v>
      </c>
      <c r="P52" s="49">
        <f t="shared" si="18"/>
        <v>0</v>
      </c>
      <c r="Q52" s="126">
        <f t="shared" si="18"/>
        <v>0</v>
      </c>
      <c r="R52" s="49">
        <f t="shared" si="18"/>
        <v>0</v>
      </c>
      <c r="S52" s="49">
        <f t="shared" si="18"/>
        <v>0</v>
      </c>
      <c r="T52" s="49">
        <f t="shared" si="18"/>
        <v>0</v>
      </c>
      <c r="U52" s="49">
        <f t="shared" si="18"/>
        <v>0</v>
      </c>
      <c r="V52" s="49">
        <f t="shared" si="18"/>
        <v>0</v>
      </c>
      <c r="W52" s="126">
        <f t="shared" si="18"/>
        <v>0</v>
      </c>
      <c r="X52" s="49">
        <f t="shared" si="18"/>
        <v>0</v>
      </c>
      <c r="Y52" s="126">
        <f>SUM(Y53:Y56)</f>
        <v>0</v>
      </c>
      <c r="Z52" s="126">
        <f>SUM(Z53:Z56)</f>
        <v>0</v>
      </c>
      <c r="AA52" s="126">
        <f>SUM(AA53:AA56)</f>
        <v>5498947</v>
      </c>
      <c r="AB52" s="126">
        <f>SUM(AB53:AB56)</f>
        <v>5656669</v>
      </c>
      <c r="AC52" s="126">
        <f>SUM(AC53:AC56)</f>
        <v>5241235.13</v>
      </c>
      <c r="AD52" s="3"/>
    </row>
    <row r="53" spans="1:30" ht="12" customHeight="1">
      <c r="A53" s="12">
        <v>31111</v>
      </c>
      <c r="B53" s="14" t="s">
        <v>26</v>
      </c>
      <c r="C53" s="52">
        <v>4523300</v>
      </c>
      <c r="D53" s="53">
        <v>4638600</v>
      </c>
      <c r="E53" s="119">
        <v>4279911.54</v>
      </c>
      <c r="F53" s="52"/>
      <c r="G53" s="53"/>
      <c r="H53" s="118"/>
      <c r="I53" s="52">
        <v>54600</v>
      </c>
      <c r="J53" s="55">
        <v>62000</v>
      </c>
      <c r="K53" s="119">
        <v>55105.64</v>
      </c>
      <c r="L53" s="56"/>
      <c r="M53" s="55"/>
      <c r="N53" s="128"/>
      <c r="O53" s="49"/>
      <c r="P53" s="46"/>
      <c r="Q53" s="124"/>
      <c r="R53" s="49"/>
      <c r="S53" s="46"/>
      <c r="T53" s="47"/>
      <c r="U53" s="49"/>
      <c r="V53" s="46"/>
      <c r="W53" s="139"/>
      <c r="X53" s="49"/>
      <c r="Y53" s="46"/>
      <c r="Z53" s="47"/>
      <c r="AA53" s="135">
        <f>SUM(C53+F53+I53+L53+O53+R53+U53+X53)</f>
        <v>4577900</v>
      </c>
      <c r="AB53" s="161">
        <f aca="true" t="shared" si="19" ref="AB52:AB108">SUM(D53+G53+J53+M53+P53+S53+V53+Y53)</f>
        <v>4700600</v>
      </c>
      <c r="AC53" s="124">
        <f>E53+H53+K53+N53+Q53+T53+W53+Z53</f>
        <v>4335017.18</v>
      </c>
      <c r="AD53" s="3"/>
    </row>
    <row r="54" spans="1:30" ht="12" customHeight="1">
      <c r="A54" s="12">
        <v>31219</v>
      </c>
      <c r="B54" s="14" t="s">
        <v>27</v>
      </c>
      <c r="C54" s="52">
        <v>159692</v>
      </c>
      <c r="D54" s="53">
        <v>177100</v>
      </c>
      <c r="E54" s="119">
        <v>192530.19</v>
      </c>
      <c r="F54" s="52"/>
      <c r="G54" s="53"/>
      <c r="H54" s="118"/>
      <c r="I54" s="52">
        <v>6000</v>
      </c>
      <c r="J54" s="55">
        <v>8000</v>
      </c>
      <c r="K54" s="119">
        <v>8000</v>
      </c>
      <c r="L54" s="56"/>
      <c r="M54" s="55"/>
      <c r="N54" s="124"/>
      <c r="O54" s="49"/>
      <c r="P54" s="46"/>
      <c r="Q54" s="124"/>
      <c r="R54" s="49"/>
      <c r="S54" s="46"/>
      <c r="T54" s="47"/>
      <c r="U54" s="49"/>
      <c r="V54" s="46"/>
      <c r="W54" s="139"/>
      <c r="X54" s="49"/>
      <c r="Y54" s="46"/>
      <c r="Z54" s="47"/>
      <c r="AA54" s="135">
        <f>SUM(C54+F54+I54+L54+O54+R54+U54+X54)</f>
        <v>165692</v>
      </c>
      <c r="AB54" s="161">
        <f t="shared" si="19"/>
        <v>185100</v>
      </c>
      <c r="AC54" s="124">
        <f>E54+H54+K54+N54+Q54+T54+W54+Z54</f>
        <v>200530.19</v>
      </c>
      <c r="AD54" s="3"/>
    </row>
    <row r="55" spans="1:30" ht="12" customHeight="1">
      <c r="A55" s="12">
        <v>31321</v>
      </c>
      <c r="B55" s="14" t="s">
        <v>28</v>
      </c>
      <c r="C55" s="52">
        <v>746346</v>
      </c>
      <c r="D55" s="53">
        <v>765369</v>
      </c>
      <c r="E55" s="119">
        <v>700863.86</v>
      </c>
      <c r="F55" s="52"/>
      <c r="G55" s="53"/>
      <c r="H55" s="118"/>
      <c r="I55" s="52">
        <v>9009</v>
      </c>
      <c r="J55" s="55">
        <v>5600</v>
      </c>
      <c r="K55" s="119">
        <v>4823.9</v>
      </c>
      <c r="L55" s="56"/>
      <c r="M55" s="55"/>
      <c r="N55" s="124"/>
      <c r="O55" s="49"/>
      <c r="P55" s="46"/>
      <c r="Q55" s="124"/>
      <c r="R55" s="49"/>
      <c r="S55" s="46"/>
      <c r="T55" s="47"/>
      <c r="U55" s="49"/>
      <c r="V55" s="46"/>
      <c r="W55" s="139"/>
      <c r="X55" s="49"/>
      <c r="Y55" s="46"/>
      <c r="Z55" s="47"/>
      <c r="AA55" s="135">
        <f>SUM(C55+F55+I55+L55+O55+R55+U55+X55)</f>
        <v>755355</v>
      </c>
      <c r="AB55" s="161">
        <f t="shared" si="19"/>
        <v>770969</v>
      </c>
      <c r="AC55" s="124">
        <f>E55+H55+K55+N55+Q55+T55+W55+Z55</f>
        <v>705687.76</v>
      </c>
      <c r="AD55" s="3"/>
    </row>
    <row r="56" spans="1:30" ht="12" customHeight="1">
      <c r="A56" s="12">
        <v>31332</v>
      </c>
      <c r="B56" s="14" t="s">
        <v>29</v>
      </c>
      <c r="C56" s="52">
        <v>0</v>
      </c>
      <c r="D56" s="53">
        <v>0</v>
      </c>
      <c r="E56" s="119">
        <v>0</v>
      </c>
      <c r="F56" s="52"/>
      <c r="G56" s="53"/>
      <c r="H56" s="118"/>
      <c r="I56" s="52"/>
      <c r="J56" s="55"/>
      <c r="K56" s="119"/>
      <c r="L56" s="56"/>
      <c r="M56" s="55"/>
      <c r="N56" s="124"/>
      <c r="O56" s="49"/>
      <c r="P56" s="46"/>
      <c r="Q56" s="124"/>
      <c r="R56" s="49"/>
      <c r="S56" s="46"/>
      <c r="T56" s="47"/>
      <c r="U56" s="49"/>
      <c r="V56" s="46"/>
      <c r="W56" s="139"/>
      <c r="X56" s="49"/>
      <c r="Y56" s="46"/>
      <c r="Z56" s="47"/>
      <c r="AA56" s="45">
        <f>SUM(C56+F56+I56+L56+O56+R56+U56+X56)</f>
        <v>0</v>
      </c>
      <c r="AB56" s="46">
        <f t="shared" si="19"/>
        <v>0</v>
      </c>
      <c r="AC56" s="124">
        <f>E56+H56+K56+N56+Q56+T56+W56+Z56</f>
        <v>0</v>
      </c>
      <c r="AD56" s="3"/>
    </row>
    <row r="57" spans="1:30" ht="12" customHeight="1">
      <c r="A57" s="15">
        <v>32</v>
      </c>
      <c r="B57" s="16" t="s">
        <v>30</v>
      </c>
      <c r="C57" s="45">
        <f>SUM(C58:C95)</f>
        <v>214000</v>
      </c>
      <c r="D57" s="45">
        <f aca="true" t="shared" si="20" ref="D57:Z57">SUM(D58:D95)</f>
        <v>239930</v>
      </c>
      <c r="E57" s="45">
        <f t="shared" si="20"/>
        <v>207309.06</v>
      </c>
      <c r="F57" s="45">
        <f t="shared" si="20"/>
        <v>273465</v>
      </c>
      <c r="G57" s="45">
        <f t="shared" si="20"/>
        <v>269697</v>
      </c>
      <c r="H57" s="45">
        <f t="shared" si="20"/>
        <v>272170.9</v>
      </c>
      <c r="I57" s="45">
        <f t="shared" si="20"/>
        <v>66336</v>
      </c>
      <c r="J57" s="45">
        <f t="shared" si="20"/>
        <v>180367</v>
      </c>
      <c r="K57" s="45">
        <f t="shared" si="20"/>
        <v>135613.47999999998</v>
      </c>
      <c r="L57" s="45">
        <f t="shared" si="20"/>
        <v>71100</v>
      </c>
      <c r="M57" s="45">
        <f t="shared" si="20"/>
        <v>132760</v>
      </c>
      <c r="N57" s="45">
        <f t="shared" si="20"/>
        <v>130181.63</v>
      </c>
      <c r="O57" s="45">
        <f t="shared" si="20"/>
        <v>225608</v>
      </c>
      <c r="P57" s="45">
        <f t="shared" si="20"/>
        <v>336582</v>
      </c>
      <c r="Q57" s="45">
        <f t="shared" si="20"/>
        <v>304072.19000000006</v>
      </c>
      <c r="R57" s="45">
        <f t="shared" si="20"/>
        <v>8800</v>
      </c>
      <c r="S57" s="45">
        <f t="shared" si="20"/>
        <v>10800</v>
      </c>
      <c r="T57" s="45">
        <f t="shared" si="20"/>
        <v>0</v>
      </c>
      <c r="U57" s="45">
        <f t="shared" si="20"/>
        <v>6000</v>
      </c>
      <c r="V57" s="45">
        <f t="shared" si="20"/>
        <v>13865</v>
      </c>
      <c r="W57" s="45">
        <f t="shared" si="20"/>
        <v>13864.81</v>
      </c>
      <c r="X57" s="45">
        <f t="shared" si="20"/>
        <v>15000</v>
      </c>
      <c r="Y57" s="45">
        <f t="shared" si="20"/>
        <v>10000</v>
      </c>
      <c r="Z57" s="45">
        <f t="shared" si="20"/>
        <v>0</v>
      </c>
      <c r="AA57" s="126">
        <f>SUM(AA58:AA95)</f>
        <v>880309</v>
      </c>
      <c r="AB57" s="126">
        <f aca="true" t="shared" si="21" ref="E57:AC57">SUM(AB58:AB95)</f>
        <v>1194001</v>
      </c>
      <c r="AC57" s="126">
        <f t="shared" si="21"/>
        <v>1063212.07</v>
      </c>
      <c r="AD57" s="3"/>
    </row>
    <row r="58" spans="1:30" ht="12" customHeight="1">
      <c r="A58" s="12">
        <v>32119</v>
      </c>
      <c r="B58" s="14" t="s">
        <v>88</v>
      </c>
      <c r="C58" s="52"/>
      <c r="D58" s="53"/>
      <c r="E58" s="119"/>
      <c r="F58" s="52">
        <v>3500</v>
      </c>
      <c r="G58" s="53">
        <v>4168</v>
      </c>
      <c r="H58" s="128">
        <v>4129.99</v>
      </c>
      <c r="I58" s="52">
        <v>3000</v>
      </c>
      <c r="J58" s="55">
        <v>3400</v>
      </c>
      <c r="K58" s="119">
        <v>3352.2</v>
      </c>
      <c r="L58" s="56">
        <v>3000</v>
      </c>
      <c r="M58" s="55">
        <v>3900</v>
      </c>
      <c r="N58" s="128">
        <v>3866.98</v>
      </c>
      <c r="O58" s="56"/>
      <c r="P58" s="53"/>
      <c r="Q58" s="128">
        <v>1146.76</v>
      </c>
      <c r="R58" s="56"/>
      <c r="S58" s="53"/>
      <c r="T58" s="54"/>
      <c r="U58" s="56">
        <v>6000</v>
      </c>
      <c r="V58" s="53">
        <v>10000</v>
      </c>
      <c r="W58" s="140">
        <v>10000</v>
      </c>
      <c r="X58" s="56"/>
      <c r="Y58" s="53"/>
      <c r="Z58" s="54"/>
      <c r="AA58" s="135">
        <f aca="true" t="shared" si="22" ref="AA58:AA94">SUM(C58+F58+I58+L58+O58+R58+U58+X58)</f>
        <v>15500</v>
      </c>
      <c r="AB58" s="161">
        <f t="shared" si="19"/>
        <v>21468</v>
      </c>
      <c r="AC58" s="124">
        <f aca="true" t="shared" si="23" ref="AC58:AC95">E58+H58+K58+N58+Q58+T58+W58+Z58</f>
        <v>22495.93</v>
      </c>
      <c r="AD58" s="3"/>
    </row>
    <row r="59" spans="1:30" ht="12" customHeight="1">
      <c r="A59" s="12">
        <v>32121</v>
      </c>
      <c r="B59" s="14" t="s">
        <v>77</v>
      </c>
      <c r="C59" s="52">
        <v>194400</v>
      </c>
      <c r="D59" s="53">
        <v>218000</v>
      </c>
      <c r="E59" s="119">
        <v>185535.31</v>
      </c>
      <c r="F59" s="52"/>
      <c r="G59" s="53"/>
      <c r="H59" s="128"/>
      <c r="I59" s="52">
        <v>1200</v>
      </c>
      <c r="J59" s="55">
        <v>1200</v>
      </c>
      <c r="K59" s="119">
        <v>1138.44</v>
      </c>
      <c r="L59" s="56"/>
      <c r="M59" s="55"/>
      <c r="N59" s="128"/>
      <c r="O59" s="56"/>
      <c r="P59" s="53"/>
      <c r="Q59" s="128"/>
      <c r="R59" s="56"/>
      <c r="S59" s="53"/>
      <c r="T59" s="47"/>
      <c r="U59" s="56"/>
      <c r="V59" s="53"/>
      <c r="W59" s="140"/>
      <c r="X59" s="56"/>
      <c r="Y59" s="53"/>
      <c r="Z59" s="54"/>
      <c r="AA59" s="135">
        <f t="shared" si="22"/>
        <v>195600</v>
      </c>
      <c r="AB59" s="161">
        <f t="shared" si="19"/>
        <v>219200</v>
      </c>
      <c r="AC59" s="124">
        <f t="shared" si="23"/>
        <v>186673.75</v>
      </c>
      <c r="AD59" s="3"/>
    </row>
    <row r="60" spans="1:30" ht="12" customHeight="1">
      <c r="A60" s="12">
        <v>32131</v>
      </c>
      <c r="B60" s="14" t="s">
        <v>31</v>
      </c>
      <c r="C60" s="52"/>
      <c r="D60" s="53"/>
      <c r="E60" s="119"/>
      <c r="F60" s="52">
        <v>15000</v>
      </c>
      <c r="G60" s="53">
        <v>11950</v>
      </c>
      <c r="H60" s="128">
        <v>10776.5</v>
      </c>
      <c r="I60" s="52"/>
      <c r="J60" s="55"/>
      <c r="K60" s="119"/>
      <c r="L60" s="56"/>
      <c r="M60" s="55"/>
      <c r="N60" s="124"/>
      <c r="O60" s="56"/>
      <c r="P60" s="53"/>
      <c r="Q60" s="128"/>
      <c r="R60" s="56"/>
      <c r="S60" s="53"/>
      <c r="T60" s="47"/>
      <c r="U60" s="56"/>
      <c r="V60" s="53"/>
      <c r="W60" s="140"/>
      <c r="X60" s="56"/>
      <c r="Y60" s="53"/>
      <c r="Z60" s="54"/>
      <c r="AA60" s="135">
        <f t="shared" si="22"/>
        <v>15000</v>
      </c>
      <c r="AB60" s="161">
        <f t="shared" si="19"/>
        <v>11950</v>
      </c>
      <c r="AC60" s="124">
        <f t="shared" si="23"/>
        <v>10776.5</v>
      </c>
      <c r="AD60" s="3"/>
    </row>
    <row r="61" spans="1:30" ht="12" customHeight="1">
      <c r="A61" s="12">
        <v>32149</v>
      </c>
      <c r="B61" s="14" t="s">
        <v>32</v>
      </c>
      <c r="C61" s="52"/>
      <c r="D61" s="53"/>
      <c r="E61" s="119"/>
      <c r="F61" s="52">
        <v>2500</v>
      </c>
      <c r="G61" s="53">
        <v>2100</v>
      </c>
      <c r="H61" s="128">
        <v>1859.2</v>
      </c>
      <c r="I61" s="52"/>
      <c r="J61" s="55"/>
      <c r="K61" s="119"/>
      <c r="L61" s="56"/>
      <c r="M61" s="55"/>
      <c r="N61" s="124"/>
      <c r="O61" s="56"/>
      <c r="P61" s="53"/>
      <c r="Q61" s="128"/>
      <c r="R61" s="56"/>
      <c r="S61" s="53"/>
      <c r="T61" s="47"/>
      <c r="U61" s="56"/>
      <c r="V61" s="53"/>
      <c r="W61" s="140"/>
      <c r="X61" s="56"/>
      <c r="Y61" s="53"/>
      <c r="Z61" s="54"/>
      <c r="AA61" s="135">
        <f t="shared" si="22"/>
        <v>2500</v>
      </c>
      <c r="AB61" s="161">
        <f t="shared" si="19"/>
        <v>2100</v>
      </c>
      <c r="AC61" s="124">
        <f t="shared" si="23"/>
        <v>1859.2</v>
      </c>
      <c r="AD61" s="3"/>
    </row>
    <row r="62" spans="1:30" ht="12" customHeight="1">
      <c r="A62" s="12">
        <v>32211</v>
      </c>
      <c r="B62" s="14" t="s">
        <v>35</v>
      </c>
      <c r="C62" s="52"/>
      <c r="D62" s="53"/>
      <c r="E62" s="119"/>
      <c r="F62" s="52">
        <v>9000</v>
      </c>
      <c r="G62" s="53">
        <v>8463</v>
      </c>
      <c r="H62" s="128">
        <v>5411.08</v>
      </c>
      <c r="I62" s="52"/>
      <c r="J62" s="55"/>
      <c r="K62" s="119"/>
      <c r="L62" s="56"/>
      <c r="M62" s="55"/>
      <c r="N62" s="128">
        <v>476.93</v>
      </c>
      <c r="O62" s="56"/>
      <c r="P62" s="53">
        <v>385</v>
      </c>
      <c r="Q62" s="128">
        <v>384.9</v>
      </c>
      <c r="R62" s="56"/>
      <c r="S62" s="53"/>
      <c r="T62" s="47"/>
      <c r="U62" s="56"/>
      <c r="V62" s="53"/>
      <c r="W62" s="140"/>
      <c r="X62" s="56"/>
      <c r="Y62" s="53"/>
      <c r="Z62" s="54"/>
      <c r="AA62" s="135">
        <f t="shared" si="22"/>
        <v>9000</v>
      </c>
      <c r="AB62" s="161">
        <f t="shared" si="19"/>
        <v>8848</v>
      </c>
      <c r="AC62" s="124">
        <f t="shared" si="23"/>
        <v>6272.91</v>
      </c>
      <c r="AD62" s="3"/>
    </row>
    <row r="63" spans="1:30" ht="12" customHeight="1">
      <c r="A63" s="12">
        <v>32219</v>
      </c>
      <c r="B63" s="14" t="s">
        <v>87</v>
      </c>
      <c r="C63" s="52"/>
      <c r="D63" s="53"/>
      <c r="E63" s="119"/>
      <c r="F63" s="52">
        <v>28597</v>
      </c>
      <c r="G63" s="53">
        <v>29620</v>
      </c>
      <c r="H63" s="128">
        <v>28991.15</v>
      </c>
      <c r="I63" s="52"/>
      <c r="J63" s="55"/>
      <c r="K63" s="119"/>
      <c r="L63" s="56"/>
      <c r="M63" s="55"/>
      <c r="N63" s="128"/>
      <c r="O63" s="56">
        <v>7500</v>
      </c>
      <c r="P63" s="53">
        <v>7500</v>
      </c>
      <c r="Q63" s="128">
        <v>7477.83</v>
      </c>
      <c r="R63" s="56"/>
      <c r="S63" s="53"/>
      <c r="T63" s="47"/>
      <c r="U63" s="56"/>
      <c r="V63" s="53"/>
      <c r="W63" s="140"/>
      <c r="X63" s="56"/>
      <c r="Y63" s="53"/>
      <c r="Z63" s="54"/>
      <c r="AA63" s="135">
        <f t="shared" si="22"/>
        <v>36097</v>
      </c>
      <c r="AB63" s="161">
        <f t="shared" si="19"/>
        <v>37120</v>
      </c>
      <c r="AC63" s="124">
        <f t="shared" si="23"/>
        <v>36468.98</v>
      </c>
      <c r="AD63" s="3"/>
    </row>
    <row r="64" spans="1:30" ht="12" customHeight="1">
      <c r="A64" s="12">
        <v>32229</v>
      </c>
      <c r="B64" s="14" t="s">
        <v>36</v>
      </c>
      <c r="C64" s="52"/>
      <c r="D64" s="53"/>
      <c r="E64" s="119"/>
      <c r="F64" s="52"/>
      <c r="G64" s="53"/>
      <c r="H64" s="128"/>
      <c r="I64" s="52">
        <v>61336</v>
      </c>
      <c r="J64" s="55">
        <v>61336</v>
      </c>
      <c r="K64" s="119">
        <v>55669.21</v>
      </c>
      <c r="L64" s="56">
        <v>53100</v>
      </c>
      <c r="M64" s="55">
        <v>100060</v>
      </c>
      <c r="N64" s="128">
        <v>99654</v>
      </c>
      <c r="O64" s="56">
        <v>187038</v>
      </c>
      <c r="P64" s="53">
        <v>190000</v>
      </c>
      <c r="Q64" s="128">
        <v>145085.17</v>
      </c>
      <c r="R64" s="56"/>
      <c r="S64" s="53"/>
      <c r="T64" s="47"/>
      <c r="U64" s="56"/>
      <c r="V64" s="53"/>
      <c r="W64" s="140"/>
      <c r="X64" s="56"/>
      <c r="Y64" s="53"/>
      <c r="Z64" s="54"/>
      <c r="AA64" s="135">
        <f t="shared" si="22"/>
        <v>301474</v>
      </c>
      <c r="AB64" s="161">
        <f t="shared" si="19"/>
        <v>351396</v>
      </c>
      <c r="AC64" s="124">
        <f t="shared" si="23"/>
        <v>300408.38</v>
      </c>
      <c r="AD64" s="3"/>
    </row>
    <row r="65" spans="1:30" ht="12" customHeight="1">
      <c r="A65" s="12">
        <v>32231</v>
      </c>
      <c r="B65" s="14" t="s">
        <v>37</v>
      </c>
      <c r="C65" s="52"/>
      <c r="D65" s="53"/>
      <c r="E65" s="119"/>
      <c r="F65" s="52">
        <v>41000</v>
      </c>
      <c r="G65" s="53">
        <v>41800</v>
      </c>
      <c r="H65" s="128">
        <v>38341.61</v>
      </c>
      <c r="I65" s="52"/>
      <c r="J65" s="55"/>
      <c r="K65" s="119"/>
      <c r="L65" s="56"/>
      <c r="M65" s="55"/>
      <c r="N65" s="128"/>
      <c r="O65" s="56"/>
      <c r="P65" s="53"/>
      <c r="Q65" s="128"/>
      <c r="R65" s="56"/>
      <c r="S65" s="53"/>
      <c r="T65" s="47"/>
      <c r="U65" s="56"/>
      <c r="V65" s="53"/>
      <c r="W65" s="140"/>
      <c r="X65" s="56"/>
      <c r="Y65" s="53"/>
      <c r="Z65" s="54"/>
      <c r="AA65" s="135">
        <f t="shared" si="22"/>
        <v>41000</v>
      </c>
      <c r="AB65" s="161">
        <f t="shared" si="19"/>
        <v>41800</v>
      </c>
      <c r="AC65" s="124">
        <f t="shared" si="23"/>
        <v>38341.61</v>
      </c>
      <c r="AD65" s="3"/>
    </row>
    <row r="66" spans="1:30" ht="12" customHeight="1">
      <c r="A66" s="12">
        <v>32233</v>
      </c>
      <c r="B66" s="14" t="s">
        <v>38</v>
      </c>
      <c r="C66" s="52"/>
      <c r="D66" s="53"/>
      <c r="E66" s="119"/>
      <c r="F66" s="52">
        <v>69000</v>
      </c>
      <c r="G66" s="53">
        <v>70400</v>
      </c>
      <c r="H66" s="128">
        <v>85989.03</v>
      </c>
      <c r="I66" s="52"/>
      <c r="J66" s="55"/>
      <c r="K66" s="119"/>
      <c r="L66" s="56"/>
      <c r="M66" s="55"/>
      <c r="N66" s="128"/>
      <c r="O66" s="56"/>
      <c r="P66" s="53"/>
      <c r="Q66" s="128"/>
      <c r="R66" s="56"/>
      <c r="S66" s="53"/>
      <c r="T66" s="54"/>
      <c r="U66" s="56"/>
      <c r="V66" s="53"/>
      <c r="W66" s="140"/>
      <c r="X66" s="56"/>
      <c r="Y66" s="53"/>
      <c r="Z66" s="54"/>
      <c r="AA66" s="135">
        <f t="shared" si="22"/>
        <v>69000</v>
      </c>
      <c r="AB66" s="161">
        <f t="shared" si="19"/>
        <v>70400</v>
      </c>
      <c r="AC66" s="124">
        <f t="shared" si="23"/>
        <v>85989.03</v>
      </c>
      <c r="AD66" s="3"/>
    </row>
    <row r="67" spans="1:30" ht="12" customHeight="1">
      <c r="A67" s="12">
        <v>32234</v>
      </c>
      <c r="B67" s="14" t="s">
        <v>39</v>
      </c>
      <c r="C67" s="52"/>
      <c r="D67" s="53"/>
      <c r="E67" s="119"/>
      <c r="F67" s="52">
        <v>1500</v>
      </c>
      <c r="G67" s="53">
        <v>1551</v>
      </c>
      <c r="H67" s="128">
        <v>1447.31</v>
      </c>
      <c r="I67" s="52"/>
      <c r="J67" s="55">
        <v>178</v>
      </c>
      <c r="K67" s="119">
        <v>178</v>
      </c>
      <c r="L67" s="56"/>
      <c r="M67" s="55"/>
      <c r="N67" s="128"/>
      <c r="O67" s="56"/>
      <c r="P67" s="53"/>
      <c r="Q67" s="128"/>
      <c r="R67" s="56"/>
      <c r="S67" s="53"/>
      <c r="T67" s="54"/>
      <c r="U67" s="56"/>
      <c r="V67" s="53"/>
      <c r="W67" s="140"/>
      <c r="X67" s="56"/>
      <c r="Y67" s="53"/>
      <c r="Z67" s="54"/>
      <c r="AA67" s="135">
        <f t="shared" si="22"/>
        <v>1500</v>
      </c>
      <c r="AB67" s="161">
        <f t="shared" si="19"/>
        <v>1729</v>
      </c>
      <c r="AC67" s="124">
        <f t="shared" si="23"/>
        <v>1625.31</v>
      </c>
      <c r="AD67" s="3"/>
    </row>
    <row r="68" spans="1:30" ht="12" customHeight="1">
      <c r="A68" s="12">
        <v>32239</v>
      </c>
      <c r="B68" s="14" t="s">
        <v>40</v>
      </c>
      <c r="C68" s="52"/>
      <c r="D68" s="53"/>
      <c r="E68" s="119"/>
      <c r="F68" s="52"/>
      <c r="G68" s="53"/>
      <c r="H68" s="128"/>
      <c r="I68" s="52"/>
      <c r="J68" s="55"/>
      <c r="K68" s="119"/>
      <c r="L68" s="56"/>
      <c r="M68" s="55"/>
      <c r="N68" s="128"/>
      <c r="O68" s="56"/>
      <c r="P68" s="53"/>
      <c r="Q68" s="128"/>
      <c r="R68" s="56"/>
      <c r="S68" s="53"/>
      <c r="T68" s="54"/>
      <c r="U68" s="56"/>
      <c r="V68" s="53"/>
      <c r="W68" s="140"/>
      <c r="X68" s="56"/>
      <c r="Y68" s="53"/>
      <c r="Z68" s="54"/>
      <c r="AA68" s="135">
        <f t="shared" si="22"/>
        <v>0</v>
      </c>
      <c r="AB68" s="161">
        <f t="shared" si="19"/>
        <v>0</v>
      </c>
      <c r="AC68" s="124">
        <f t="shared" si="23"/>
        <v>0</v>
      </c>
      <c r="AD68" s="3"/>
    </row>
    <row r="69" spans="1:30" ht="12" customHeight="1">
      <c r="A69" s="12">
        <v>32244</v>
      </c>
      <c r="B69" s="14" t="s">
        <v>78</v>
      </c>
      <c r="C69" s="52"/>
      <c r="D69" s="53"/>
      <c r="E69" s="119"/>
      <c r="F69" s="52">
        <v>7628</v>
      </c>
      <c r="G69" s="53">
        <v>5050</v>
      </c>
      <c r="H69" s="128">
        <v>3426.17</v>
      </c>
      <c r="I69" s="52"/>
      <c r="J69" s="55">
        <v>101738</v>
      </c>
      <c r="K69" s="119">
        <v>63240.63</v>
      </c>
      <c r="L69" s="56"/>
      <c r="M69" s="55">
        <v>1100</v>
      </c>
      <c r="N69" s="128">
        <v>1003.94</v>
      </c>
      <c r="O69" s="56">
        <v>1000</v>
      </c>
      <c r="P69" s="53"/>
      <c r="Q69" s="128"/>
      <c r="R69" s="56">
        <v>3800</v>
      </c>
      <c r="S69" s="53">
        <v>5800</v>
      </c>
      <c r="T69" s="54"/>
      <c r="U69" s="56"/>
      <c r="V69" s="53"/>
      <c r="W69" s="140"/>
      <c r="X69" s="56"/>
      <c r="Y69" s="53"/>
      <c r="Z69" s="54"/>
      <c r="AA69" s="135">
        <f t="shared" si="22"/>
        <v>12428</v>
      </c>
      <c r="AB69" s="161">
        <f t="shared" si="19"/>
        <v>113688</v>
      </c>
      <c r="AC69" s="124">
        <f t="shared" si="23"/>
        <v>67670.74</v>
      </c>
      <c r="AD69" s="3"/>
    </row>
    <row r="70" spans="1:30" ht="12" customHeight="1">
      <c r="A70" s="12">
        <v>32251</v>
      </c>
      <c r="B70" s="14" t="s">
        <v>41</v>
      </c>
      <c r="C70" s="52"/>
      <c r="D70" s="53"/>
      <c r="E70" s="119"/>
      <c r="F70" s="52">
        <v>2000</v>
      </c>
      <c r="G70" s="53">
        <v>6462</v>
      </c>
      <c r="H70" s="128">
        <v>3246.23</v>
      </c>
      <c r="I70" s="52"/>
      <c r="J70" s="55"/>
      <c r="K70" s="119"/>
      <c r="L70" s="56"/>
      <c r="M70" s="55"/>
      <c r="N70" s="128"/>
      <c r="O70" s="56">
        <v>2000</v>
      </c>
      <c r="P70" s="53"/>
      <c r="Q70" s="128"/>
      <c r="R70" s="56"/>
      <c r="S70" s="53"/>
      <c r="T70" s="54"/>
      <c r="U70" s="56"/>
      <c r="V70" s="53">
        <v>3865</v>
      </c>
      <c r="W70" s="140">
        <v>3864.81</v>
      </c>
      <c r="X70" s="56"/>
      <c r="Y70" s="53"/>
      <c r="Z70" s="54"/>
      <c r="AA70" s="135">
        <f t="shared" si="22"/>
        <v>4000</v>
      </c>
      <c r="AB70" s="161">
        <f t="shared" si="19"/>
        <v>10327</v>
      </c>
      <c r="AC70" s="124">
        <f t="shared" si="23"/>
        <v>7111.04</v>
      </c>
      <c r="AD70" s="3"/>
    </row>
    <row r="71" spans="1:30" ht="12" customHeight="1">
      <c r="A71" s="12">
        <v>32252</v>
      </c>
      <c r="B71" s="14" t="s">
        <v>42</v>
      </c>
      <c r="C71" s="52"/>
      <c r="D71" s="53"/>
      <c r="E71" s="119"/>
      <c r="F71" s="52"/>
      <c r="G71" s="53"/>
      <c r="H71" s="128"/>
      <c r="I71" s="52"/>
      <c r="J71" s="55"/>
      <c r="K71" s="119"/>
      <c r="L71" s="56"/>
      <c r="M71" s="55"/>
      <c r="N71" s="128"/>
      <c r="O71" s="56"/>
      <c r="P71" s="53"/>
      <c r="Q71" s="128"/>
      <c r="R71" s="56"/>
      <c r="S71" s="53"/>
      <c r="T71" s="54"/>
      <c r="U71" s="56"/>
      <c r="V71" s="53"/>
      <c r="W71" s="140"/>
      <c r="X71" s="56"/>
      <c r="Y71" s="53"/>
      <c r="Z71" s="54"/>
      <c r="AA71" s="135">
        <f t="shared" si="22"/>
        <v>0</v>
      </c>
      <c r="AB71" s="161">
        <f t="shared" si="19"/>
        <v>0</v>
      </c>
      <c r="AC71" s="124">
        <f t="shared" si="23"/>
        <v>0</v>
      </c>
      <c r="AD71" s="3"/>
    </row>
    <row r="72" spans="1:30" ht="12" customHeight="1">
      <c r="A72" s="12">
        <v>32271</v>
      </c>
      <c r="B72" s="14" t="s">
        <v>79</v>
      </c>
      <c r="C72" s="52"/>
      <c r="D72" s="53"/>
      <c r="E72" s="119"/>
      <c r="F72" s="52">
        <v>2000</v>
      </c>
      <c r="G72" s="53">
        <v>1268</v>
      </c>
      <c r="H72" s="128">
        <v>1543.5</v>
      </c>
      <c r="I72" s="52"/>
      <c r="J72" s="55"/>
      <c r="K72" s="119"/>
      <c r="L72" s="56"/>
      <c r="M72" s="55"/>
      <c r="N72" s="128"/>
      <c r="O72" s="56">
        <v>2000</v>
      </c>
      <c r="P72" s="53">
        <v>1147</v>
      </c>
      <c r="Q72" s="128">
        <v>1147</v>
      </c>
      <c r="R72" s="56"/>
      <c r="S72" s="53"/>
      <c r="T72" s="54"/>
      <c r="U72" s="56"/>
      <c r="V72" s="53"/>
      <c r="W72" s="140"/>
      <c r="X72" s="56"/>
      <c r="Y72" s="53"/>
      <c r="Z72" s="54"/>
      <c r="AA72" s="135">
        <f t="shared" si="22"/>
        <v>4000</v>
      </c>
      <c r="AB72" s="161">
        <f t="shared" si="19"/>
        <v>2415</v>
      </c>
      <c r="AC72" s="124">
        <f t="shared" si="23"/>
        <v>2690.5</v>
      </c>
      <c r="AD72" s="3"/>
    </row>
    <row r="73" spans="1:30" ht="12" customHeight="1">
      <c r="A73" s="12">
        <v>32311</v>
      </c>
      <c r="B73" s="14" t="s">
        <v>80</v>
      </c>
      <c r="C73" s="52"/>
      <c r="D73" s="53"/>
      <c r="E73" s="119"/>
      <c r="F73" s="52">
        <v>9000</v>
      </c>
      <c r="G73" s="53">
        <v>9340</v>
      </c>
      <c r="H73" s="128">
        <v>9323.94</v>
      </c>
      <c r="I73" s="52"/>
      <c r="J73" s="55"/>
      <c r="K73" s="119"/>
      <c r="L73" s="56"/>
      <c r="M73" s="55"/>
      <c r="N73" s="128"/>
      <c r="O73" s="56"/>
      <c r="P73" s="53"/>
      <c r="Q73" s="128"/>
      <c r="R73" s="56"/>
      <c r="S73" s="53"/>
      <c r="T73" s="54"/>
      <c r="U73" s="56"/>
      <c r="V73" s="53"/>
      <c r="W73" s="140"/>
      <c r="X73" s="56"/>
      <c r="Y73" s="53"/>
      <c r="Z73" s="54"/>
      <c r="AA73" s="135">
        <f t="shared" si="22"/>
        <v>9000</v>
      </c>
      <c r="AB73" s="161">
        <f t="shared" si="19"/>
        <v>9340</v>
      </c>
      <c r="AC73" s="124">
        <f t="shared" si="23"/>
        <v>9323.94</v>
      </c>
      <c r="AD73" s="3"/>
    </row>
    <row r="74" spans="1:30" ht="12" customHeight="1">
      <c r="A74" s="12">
        <v>32313</v>
      </c>
      <c r="B74" s="14" t="s">
        <v>43</v>
      </c>
      <c r="C74" s="52"/>
      <c r="D74" s="53"/>
      <c r="E74" s="119"/>
      <c r="F74" s="52">
        <v>3000</v>
      </c>
      <c r="G74" s="53">
        <v>3062</v>
      </c>
      <c r="H74" s="128">
        <v>2960.43</v>
      </c>
      <c r="I74" s="52"/>
      <c r="J74" s="55"/>
      <c r="K74" s="119"/>
      <c r="L74" s="56"/>
      <c r="M74" s="55"/>
      <c r="N74" s="128"/>
      <c r="O74" s="56"/>
      <c r="P74" s="53"/>
      <c r="Q74" s="128"/>
      <c r="R74" s="56"/>
      <c r="S74" s="53"/>
      <c r="T74" s="54"/>
      <c r="U74" s="56"/>
      <c r="V74" s="53"/>
      <c r="W74" s="140"/>
      <c r="X74" s="56"/>
      <c r="Y74" s="53"/>
      <c r="Z74" s="54"/>
      <c r="AA74" s="135">
        <f t="shared" si="22"/>
        <v>3000</v>
      </c>
      <c r="AB74" s="161">
        <f t="shared" si="19"/>
        <v>3062</v>
      </c>
      <c r="AC74" s="124">
        <f t="shared" si="23"/>
        <v>2960.43</v>
      </c>
      <c r="AD74" s="3"/>
    </row>
    <row r="75" spans="1:30" ht="12" customHeight="1">
      <c r="A75" s="12">
        <v>32319</v>
      </c>
      <c r="B75" s="14" t="s">
        <v>44</v>
      </c>
      <c r="C75" s="52"/>
      <c r="D75" s="53"/>
      <c r="E75" s="119"/>
      <c r="F75" s="52"/>
      <c r="G75" s="53"/>
      <c r="H75" s="128"/>
      <c r="I75" s="52"/>
      <c r="J75" s="55">
        <v>300</v>
      </c>
      <c r="K75" s="119">
        <v>300</v>
      </c>
      <c r="L75" s="56"/>
      <c r="M75" s="55">
        <v>1500</v>
      </c>
      <c r="N75" s="128">
        <v>1406.65</v>
      </c>
      <c r="O75" s="56"/>
      <c r="P75" s="53">
        <v>9200</v>
      </c>
      <c r="Q75" s="128">
        <v>14200</v>
      </c>
      <c r="R75" s="56"/>
      <c r="S75" s="53"/>
      <c r="T75" s="54"/>
      <c r="U75" s="56"/>
      <c r="V75" s="53"/>
      <c r="W75" s="140"/>
      <c r="X75" s="56"/>
      <c r="Y75" s="53"/>
      <c r="Z75" s="54"/>
      <c r="AA75" s="135">
        <f t="shared" si="22"/>
        <v>0</v>
      </c>
      <c r="AB75" s="161">
        <f t="shared" si="19"/>
        <v>11000</v>
      </c>
      <c r="AC75" s="124">
        <f t="shared" si="23"/>
        <v>15906.65</v>
      </c>
      <c r="AD75" s="3"/>
    </row>
    <row r="76" spans="1:30" ht="12" customHeight="1">
      <c r="A76" s="12">
        <v>32329</v>
      </c>
      <c r="B76" s="14" t="s">
        <v>45</v>
      </c>
      <c r="C76" s="52"/>
      <c r="D76" s="53"/>
      <c r="E76" s="119"/>
      <c r="F76" s="52">
        <v>8000</v>
      </c>
      <c r="G76" s="53">
        <v>7600</v>
      </c>
      <c r="H76" s="128">
        <v>11100.75</v>
      </c>
      <c r="I76" s="52"/>
      <c r="J76" s="55">
        <v>12215</v>
      </c>
      <c r="K76" s="119">
        <v>11735</v>
      </c>
      <c r="L76" s="56">
        <v>10000</v>
      </c>
      <c r="M76" s="55">
        <v>18000</v>
      </c>
      <c r="N76" s="128">
        <v>15600</v>
      </c>
      <c r="O76" s="56">
        <v>1000</v>
      </c>
      <c r="P76" s="53">
        <v>4530</v>
      </c>
      <c r="Q76" s="128">
        <v>4421.67</v>
      </c>
      <c r="R76" s="56">
        <v>5000</v>
      </c>
      <c r="S76" s="53">
        <v>5000</v>
      </c>
      <c r="T76" s="54"/>
      <c r="U76" s="56"/>
      <c r="V76" s="53"/>
      <c r="W76" s="140"/>
      <c r="X76" s="56">
        <v>15000</v>
      </c>
      <c r="Y76" s="53">
        <v>10000</v>
      </c>
      <c r="Z76" s="54"/>
      <c r="AA76" s="135">
        <f t="shared" si="22"/>
        <v>39000</v>
      </c>
      <c r="AB76" s="161">
        <f t="shared" si="19"/>
        <v>57345</v>
      </c>
      <c r="AC76" s="124">
        <f t="shared" si="23"/>
        <v>42857.42</v>
      </c>
      <c r="AD76" s="3"/>
    </row>
    <row r="77" spans="1:30" ht="12" customHeight="1">
      <c r="A77" s="12">
        <v>32339</v>
      </c>
      <c r="B77" s="14" t="s">
        <v>46</v>
      </c>
      <c r="C77" s="52"/>
      <c r="D77" s="53"/>
      <c r="E77" s="119"/>
      <c r="F77" s="52"/>
      <c r="G77" s="53"/>
      <c r="H77" s="128"/>
      <c r="I77" s="52"/>
      <c r="J77" s="55"/>
      <c r="K77" s="119"/>
      <c r="L77" s="56"/>
      <c r="M77" s="55"/>
      <c r="N77" s="128"/>
      <c r="O77" s="56"/>
      <c r="P77" s="53"/>
      <c r="Q77" s="128"/>
      <c r="R77" s="56"/>
      <c r="S77" s="53"/>
      <c r="T77" s="54"/>
      <c r="U77" s="56"/>
      <c r="V77" s="53"/>
      <c r="W77" s="140"/>
      <c r="X77" s="56"/>
      <c r="Y77" s="53"/>
      <c r="Z77" s="54"/>
      <c r="AA77" s="135">
        <f t="shared" si="22"/>
        <v>0</v>
      </c>
      <c r="AB77" s="161">
        <f t="shared" si="19"/>
        <v>0</v>
      </c>
      <c r="AC77" s="124">
        <f t="shared" si="23"/>
        <v>0</v>
      </c>
      <c r="AD77" s="3"/>
    </row>
    <row r="78" spans="1:30" ht="12" customHeight="1">
      <c r="A78" s="12">
        <v>32349</v>
      </c>
      <c r="B78" s="14" t="s">
        <v>47</v>
      </c>
      <c r="C78" s="52"/>
      <c r="D78" s="53"/>
      <c r="E78" s="119"/>
      <c r="F78" s="52">
        <v>32000</v>
      </c>
      <c r="G78" s="53">
        <v>29707</v>
      </c>
      <c r="H78" s="128">
        <v>29429.41</v>
      </c>
      <c r="I78" s="52"/>
      <c r="J78" s="55"/>
      <c r="K78" s="119"/>
      <c r="L78" s="56"/>
      <c r="M78" s="55"/>
      <c r="N78" s="128"/>
      <c r="O78" s="56"/>
      <c r="P78" s="53"/>
      <c r="Q78" s="128"/>
      <c r="R78" s="56"/>
      <c r="S78" s="53"/>
      <c r="T78" s="54"/>
      <c r="U78" s="56"/>
      <c r="V78" s="53"/>
      <c r="W78" s="140"/>
      <c r="X78" s="56"/>
      <c r="Y78" s="53"/>
      <c r="Z78" s="54"/>
      <c r="AA78" s="135">
        <f t="shared" si="22"/>
        <v>32000</v>
      </c>
      <c r="AB78" s="161">
        <f t="shared" si="19"/>
        <v>29707</v>
      </c>
      <c r="AC78" s="124">
        <f t="shared" si="23"/>
        <v>29429.41</v>
      </c>
      <c r="AD78" s="3"/>
    </row>
    <row r="79" spans="1:30" ht="12" customHeight="1">
      <c r="A79" s="12">
        <v>32359</v>
      </c>
      <c r="B79" s="14" t="s">
        <v>48</v>
      </c>
      <c r="C79" s="52"/>
      <c r="D79" s="53"/>
      <c r="E79" s="119"/>
      <c r="F79" s="52"/>
      <c r="G79" s="53"/>
      <c r="H79" s="128"/>
      <c r="I79" s="52"/>
      <c r="J79" s="55"/>
      <c r="K79" s="119"/>
      <c r="L79" s="56"/>
      <c r="M79" s="55"/>
      <c r="N79" s="128"/>
      <c r="O79" s="56"/>
      <c r="P79" s="53"/>
      <c r="Q79" s="128"/>
      <c r="R79" s="56"/>
      <c r="S79" s="53"/>
      <c r="T79" s="54"/>
      <c r="U79" s="56"/>
      <c r="V79" s="53"/>
      <c r="W79" s="140"/>
      <c r="X79" s="56"/>
      <c r="Y79" s="53"/>
      <c r="Z79" s="54"/>
      <c r="AA79" s="135">
        <f t="shared" si="22"/>
        <v>0</v>
      </c>
      <c r="AB79" s="161">
        <f t="shared" si="19"/>
        <v>0</v>
      </c>
      <c r="AC79" s="124">
        <f t="shared" si="23"/>
        <v>0</v>
      </c>
      <c r="AD79" s="3"/>
    </row>
    <row r="80" spans="1:30" ht="12" customHeight="1">
      <c r="A80" s="12">
        <v>32361</v>
      </c>
      <c r="B80" s="14" t="s">
        <v>49</v>
      </c>
      <c r="C80" s="52"/>
      <c r="D80" s="53">
        <v>1380</v>
      </c>
      <c r="E80" s="119">
        <v>1380</v>
      </c>
      <c r="F80" s="52">
        <v>8500</v>
      </c>
      <c r="G80" s="53">
        <v>2400</v>
      </c>
      <c r="H80" s="128">
        <v>2400</v>
      </c>
      <c r="I80" s="52"/>
      <c r="J80" s="55"/>
      <c r="K80" s="119"/>
      <c r="L80" s="56"/>
      <c r="M80" s="55"/>
      <c r="N80" s="128"/>
      <c r="O80" s="56">
        <v>1320</v>
      </c>
      <c r="P80" s="53">
        <v>1320</v>
      </c>
      <c r="Q80" s="128">
        <v>660</v>
      </c>
      <c r="R80" s="56"/>
      <c r="S80" s="53"/>
      <c r="T80" s="47"/>
      <c r="U80" s="56"/>
      <c r="V80" s="53"/>
      <c r="W80" s="140"/>
      <c r="X80" s="56"/>
      <c r="Y80" s="53"/>
      <c r="Z80" s="54"/>
      <c r="AA80" s="135">
        <f t="shared" si="22"/>
        <v>9820</v>
      </c>
      <c r="AB80" s="161">
        <f t="shared" si="19"/>
        <v>5100</v>
      </c>
      <c r="AC80" s="124">
        <f t="shared" si="23"/>
        <v>4440</v>
      </c>
      <c r="AD80" s="3"/>
    </row>
    <row r="81" spans="1:30" ht="12" customHeight="1">
      <c r="A81" s="12">
        <v>32369</v>
      </c>
      <c r="B81" s="14" t="s">
        <v>50</v>
      </c>
      <c r="C81" s="52"/>
      <c r="D81" s="53"/>
      <c r="E81" s="119"/>
      <c r="F81" s="52"/>
      <c r="G81" s="53"/>
      <c r="H81" s="128"/>
      <c r="I81" s="52"/>
      <c r="J81" s="55"/>
      <c r="K81" s="119"/>
      <c r="L81" s="56"/>
      <c r="M81" s="55"/>
      <c r="N81" s="128"/>
      <c r="O81" s="56">
        <v>2250</v>
      </c>
      <c r="P81" s="53">
        <v>2300</v>
      </c>
      <c r="Q81" s="128">
        <v>2349.96</v>
      </c>
      <c r="R81" s="56"/>
      <c r="S81" s="53"/>
      <c r="T81" s="47"/>
      <c r="U81" s="56"/>
      <c r="V81" s="53"/>
      <c r="W81" s="140"/>
      <c r="X81" s="56"/>
      <c r="Y81" s="53"/>
      <c r="Z81" s="54"/>
      <c r="AA81" s="135">
        <f t="shared" si="22"/>
        <v>2250</v>
      </c>
      <c r="AB81" s="161">
        <f t="shared" si="19"/>
        <v>2300</v>
      </c>
      <c r="AC81" s="124">
        <f t="shared" si="23"/>
        <v>2349.96</v>
      </c>
      <c r="AD81" s="3"/>
    </row>
    <row r="82" spans="1:30" ht="12" customHeight="1">
      <c r="A82" s="12">
        <v>32371</v>
      </c>
      <c r="B82" s="14" t="s">
        <v>51</v>
      </c>
      <c r="C82" s="52"/>
      <c r="D82" s="53"/>
      <c r="E82" s="119"/>
      <c r="F82" s="52"/>
      <c r="G82" s="53"/>
      <c r="H82" s="128"/>
      <c r="I82" s="52"/>
      <c r="J82" s="55"/>
      <c r="K82" s="119"/>
      <c r="L82" s="56"/>
      <c r="M82" s="55"/>
      <c r="N82" s="128"/>
      <c r="O82" s="56"/>
      <c r="P82" s="53"/>
      <c r="Q82" s="128"/>
      <c r="R82" s="56"/>
      <c r="S82" s="53"/>
      <c r="T82" s="47"/>
      <c r="U82" s="56"/>
      <c r="V82" s="53"/>
      <c r="W82" s="140"/>
      <c r="X82" s="56"/>
      <c r="Y82" s="53"/>
      <c r="Z82" s="54"/>
      <c r="AA82" s="135">
        <f t="shared" si="22"/>
        <v>0</v>
      </c>
      <c r="AB82" s="161">
        <f t="shared" si="19"/>
        <v>0</v>
      </c>
      <c r="AC82" s="124">
        <f t="shared" si="23"/>
        <v>0</v>
      </c>
      <c r="AD82" s="3"/>
    </row>
    <row r="83" spans="1:30" ht="12" customHeight="1">
      <c r="A83" s="12">
        <v>32372</v>
      </c>
      <c r="B83" s="14" t="s">
        <v>52</v>
      </c>
      <c r="C83" s="52"/>
      <c r="D83" s="53"/>
      <c r="E83" s="119"/>
      <c r="F83" s="52"/>
      <c r="G83" s="53"/>
      <c r="H83" s="128"/>
      <c r="I83" s="52"/>
      <c r="J83" s="55"/>
      <c r="K83" s="119"/>
      <c r="L83" s="56"/>
      <c r="M83" s="55"/>
      <c r="N83" s="128"/>
      <c r="O83" s="56"/>
      <c r="P83" s="53"/>
      <c r="Q83" s="128"/>
      <c r="R83" s="56"/>
      <c r="S83" s="53"/>
      <c r="T83" s="47"/>
      <c r="U83" s="56"/>
      <c r="V83" s="53"/>
      <c r="W83" s="140"/>
      <c r="X83" s="56"/>
      <c r="Y83" s="53"/>
      <c r="Z83" s="54"/>
      <c r="AA83" s="135">
        <f t="shared" si="22"/>
        <v>0</v>
      </c>
      <c r="AB83" s="161">
        <f t="shared" si="19"/>
        <v>0</v>
      </c>
      <c r="AC83" s="124">
        <f t="shared" si="23"/>
        <v>0</v>
      </c>
      <c r="AD83" s="3"/>
    </row>
    <row r="84" spans="1:30" ht="12" customHeight="1">
      <c r="A84" s="12">
        <v>32379</v>
      </c>
      <c r="B84" s="14" t="s">
        <v>53</v>
      </c>
      <c r="C84" s="52"/>
      <c r="D84" s="53"/>
      <c r="E84" s="119"/>
      <c r="F84" s="52"/>
      <c r="G84" s="53"/>
      <c r="H84" s="128"/>
      <c r="I84" s="52"/>
      <c r="J84" s="55"/>
      <c r="K84" s="119"/>
      <c r="L84" s="56"/>
      <c r="M84" s="55"/>
      <c r="N84" s="128"/>
      <c r="O84" s="56"/>
      <c r="P84" s="53">
        <v>99200</v>
      </c>
      <c r="Q84" s="128">
        <v>107529</v>
      </c>
      <c r="R84" s="56"/>
      <c r="S84" s="53"/>
      <c r="T84" s="47"/>
      <c r="U84" s="56"/>
      <c r="V84" s="53"/>
      <c r="W84" s="140"/>
      <c r="X84" s="56"/>
      <c r="Y84" s="53"/>
      <c r="Z84" s="54"/>
      <c r="AA84" s="135">
        <f t="shared" si="22"/>
        <v>0</v>
      </c>
      <c r="AB84" s="161">
        <f t="shared" si="19"/>
        <v>99200</v>
      </c>
      <c r="AC84" s="124">
        <f t="shared" si="23"/>
        <v>107529</v>
      </c>
      <c r="AD84" s="3"/>
    </row>
    <row r="85" spans="1:30" ht="12" customHeight="1">
      <c r="A85" s="12">
        <v>32389</v>
      </c>
      <c r="B85" s="14" t="s">
        <v>54</v>
      </c>
      <c r="C85" s="52"/>
      <c r="D85" s="53"/>
      <c r="E85" s="119"/>
      <c r="F85" s="52">
        <v>14300</v>
      </c>
      <c r="G85" s="53">
        <v>13300</v>
      </c>
      <c r="H85" s="128">
        <v>13450.3</v>
      </c>
      <c r="I85" s="52"/>
      <c r="J85" s="55"/>
      <c r="K85" s="119"/>
      <c r="L85" s="56">
        <v>5000</v>
      </c>
      <c r="M85" s="55"/>
      <c r="N85" s="128"/>
      <c r="O85" s="56"/>
      <c r="P85" s="53"/>
      <c r="Q85" s="128"/>
      <c r="R85" s="56"/>
      <c r="S85" s="53"/>
      <c r="T85" s="47"/>
      <c r="U85" s="56"/>
      <c r="V85" s="53"/>
      <c r="W85" s="140"/>
      <c r="X85" s="56"/>
      <c r="Y85" s="53"/>
      <c r="Z85" s="54"/>
      <c r="AA85" s="135">
        <f t="shared" si="22"/>
        <v>19300</v>
      </c>
      <c r="AB85" s="161">
        <f t="shared" si="19"/>
        <v>13300</v>
      </c>
      <c r="AC85" s="124">
        <f t="shared" si="23"/>
        <v>13450.3</v>
      </c>
      <c r="AD85" s="3"/>
    </row>
    <row r="86" spans="1:30" ht="12" customHeight="1">
      <c r="A86" s="12">
        <v>32391</v>
      </c>
      <c r="B86" s="14" t="s">
        <v>55</v>
      </c>
      <c r="C86" s="52"/>
      <c r="D86" s="53"/>
      <c r="E86" s="119"/>
      <c r="F86" s="52"/>
      <c r="G86" s="53"/>
      <c r="H86" s="128"/>
      <c r="I86" s="52"/>
      <c r="J86" s="55"/>
      <c r="K86" s="119"/>
      <c r="L86" s="56"/>
      <c r="M86" s="55"/>
      <c r="N86" s="128"/>
      <c r="O86" s="56"/>
      <c r="P86" s="53"/>
      <c r="Q86" s="128"/>
      <c r="R86" s="56"/>
      <c r="S86" s="53"/>
      <c r="T86" s="47"/>
      <c r="U86" s="56"/>
      <c r="V86" s="53"/>
      <c r="W86" s="140"/>
      <c r="X86" s="56"/>
      <c r="Y86" s="53"/>
      <c r="Z86" s="54"/>
      <c r="AA86" s="135">
        <f t="shared" si="22"/>
        <v>0</v>
      </c>
      <c r="AB86" s="161">
        <f t="shared" si="19"/>
        <v>0</v>
      </c>
      <c r="AC86" s="124">
        <f t="shared" si="23"/>
        <v>0</v>
      </c>
      <c r="AD86" s="3"/>
    </row>
    <row r="87" spans="1:30" ht="12" customHeight="1">
      <c r="A87" s="12">
        <v>32399</v>
      </c>
      <c r="B87" s="14" t="s">
        <v>56</v>
      </c>
      <c r="C87" s="52"/>
      <c r="D87" s="53"/>
      <c r="E87" s="119"/>
      <c r="F87" s="52">
        <v>8000</v>
      </c>
      <c r="G87" s="53">
        <v>8000</v>
      </c>
      <c r="H87" s="128">
        <v>7733.32</v>
      </c>
      <c r="I87" s="52"/>
      <c r="J87" s="55"/>
      <c r="K87" s="119"/>
      <c r="L87" s="56"/>
      <c r="M87" s="55"/>
      <c r="N87" s="128"/>
      <c r="O87" s="56">
        <v>8500</v>
      </c>
      <c r="P87" s="53">
        <v>8000</v>
      </c>
      <c r="Q87" s="128">
        <v>8000</v>
      </c>
      <c r="R87" s="56"/>
      <c r="S87" s="53"/>
      <c r="T87" s="47"/>
      <c r="U87" s="56"/>
      <c r="V87" s="53"/>
      <c r="W87" s="140"/>
      <c r="X87" s="56"/>
      <c r="Y87" s="53"/>
      <c r="Z87" s="54"/>
      <c r="AA87" s="135">
        <f t="shared" si="22"/>
        <v>16500</v>
      </c>
      <c r="AB87" s="161">
        <f t="shared" si="19"/>
        <v>16000</v>
      </c>
      <c r="AC87" s="124">
        <f t="shared" si="23"/>
        <v>15733.32</v>
      </c>
      <c r="AD87" s="3"/>
    </row>
    <row r="88" spans="1:30" ht="12" customHeight="1">
      <c r="A88" s="12">
        <v>32412</v>
      </c>
      <c r="B88" s="14" t="s">
        <v>81</v>
      </c>
      <c r="C88" s="52"/>
      <c r="D88" s="53"/>
      <c r="E88" s="119"/>
      <c r="F88" s="52"/>
      <c r="G88" s="53"/>
      <c r="H88" s="128"/>
      <c r="I88" s="52"/>
      <c r="J88" s="55"/>
      <c r="K88" s="119"/>
      <c r="L88" s="56"/>
      <c r="M88" s="55"/>
      <c r="N88" s="128"/>
      <c r="O88" s="56"/>
      <c r="P88" s="53"/>
      <c r="Q88" s="128"/>
      <c r="R88" s="56"/>
      <c r="S88" s="53"/>
      <c r="T88" s="47"/>
      <c r="U88" s="56"/>
      <c r="V88" s="53"/>
      <c r="W88" s="140"/>
      <c r="X88" s="56"/>
      <c r="Y88" s="53"/>
      <c r="Z88" s="54"/>
      <c r="AA88" s="135">
        <f t="shared" si="22"/>
        <v>0</v>
      </c>
      <c r="AB88" s="161">
        <f t="shared" si="19"/>
        <v>0</v>
      </c>
      <c r="AC88" s="124">
        <f t="shared" si="23"/>
        <v>0</v>
      </c>
      <c r="AD88" s="3"/>
    </row>
    <row r="89" spans="1:30" ht="12" customHeight="1">
      <c r="A89" s="12">
        <v>32922</v>
      </c>
      <c r="B89" s="14" t="s">
        <v>57</v>
      </c>
      <c r="C89" s="52"/>
      <c r="D89" s="53"/>
      <c r="E89" s="119"/>
      <c r="F89" s="52">
        <v>5240</v>
      </c>
      <c r="G89" s="53">
        <v>8291</v>
      </c>
      <c r="H89" s="128">
        <v>8290.36</v>
      </c>
      <c r="I89" s="52"/>
      <c r="J89" s="55"/>
      <c r="K89" s="119"/>
      <c r="L89" s="56"/>
      <c r="M89" s="55"/>
      <c r="N89" s="124"/>
      <c r="O89" s="56"/>
      <c r="P89" s="53"/>
      <c r="Q89" s="128"/>
      <c r="R89" s="56"/>
      <c r="S89" s="53"/>
      <c r="T89" s="47"/>
      <c r="U89" s="56"/>
      <c r="V89" s="53"/>
      <c r="W89" s="140"/>
      <c r="X89" s="56"/>
      <c r="Y89" s="53"/>
      <c r="Z89" s="54"/>
      <c r="AA89" s="135">
        <f t="shared" si="22"/>
        <v>5240</v>
      </c>
      <c r="AB89" s="161">
        <f t="shared" si="19"/>
        <v>8291</v>
      </c>
      <c r="AC89" s="124">
        <f t="shared" si="23"/>
        <v>8290.36</v>
      </c>
      <c r="AD89" s="3"/>
    </row>
    <row r="90" spans="1:30" ht="12" customHeight="1">
      <c r="A90" s="12">
        <v>32923</v>
      </c>
      <c r="B90" s="14" t="s">
        <v>82</v>
      </c>
      <c r="C90" s="52"/>
      <c r="D90" s="53"/>
      <c r="E90" s="119"/>
      <c r="F90" s="52"/>
      <c r="G90" s="53"/>
      <c r="H90" s="128"/>
      <c r="I90" s="52"/>
      <c r="J90" s="55"/>
      <c r="K90" s="119"/>
      <c r="L90" s="56"/>
      <c r="M90" s="55"/>
      <c r="N90" s="124"/>
      <c r="O90" s="56"/>
      <c r="P90" s="53"/>
      <c r="Q90" s="128"/>
      <c r="R90" s="56"/>
      <c r="S90" s="53"/>
      <c r="T90" s="47"/>
      <c r="U90" s="56"/>
      <c r="V90" s="53"/>
      <c r="W90" s="140"/>
      <c r="X90" s="56"/>
      <c r="Y90" s="53"/>
      <c r="Z90" s="54"/>
      <c r="AA90" s="135">
        <f t="shared" si="22"/>
        <v>0</v>
      </c>
      <c r="AB90" s="161">
        <f t="shared" si="19"/>
        <v>0</v>
      </c>
      <c r="AC90" s="124">
        <f t="shared" si="23"/>
        <v>0</v>
      </c>
      <c r="AD90" s="3"/>
    </row>
    <row r="91" spans="1:30" ht="12" customHeight="1">
      <c r="A91" s="12">
        <v>32931</v>
      </c>
      <c r="B91" s="14" t="s">
        <v>58</v>
      </c>
      <c r="C91" s="52"/>
      <c r="D91" s="53"/>
      <c r="E91" s="119"/>
      <c r="F91" s="52"/>
      <c r="G91" s="53"/>
      <c r="H91" s="128"/>
      <c r="I91" s="52"/>
      <c r="J91" s="55"/>
      <c r="K91" s="119"/>
      <c r="L91" s="56"/>
      <c r="M91" s="55"/>
      <c r="N91" s="124"/>
      <c r="O91" s="56"/>
      <c r="P91" s="53"/>
      <c r="Q91" s="128"/>
      <c r="R91" s="56"/>
      <c r="S91" s="53"/>
      <c r="T91" s="47"/>
      <c r="U91" s="56"/>
      <c r="V91" s="53"/>
      <c r="W91" s="140"/>
      <c r="X91" s="56"/>
      <c r="Y91" s="53"/>
      <c r="Z91" s="54"/>
      <c r="AA91" s="135">
        <f t="shared" si="22"/>
        <v>0</v>
      </c>
      <c r="AB91" s="161">
        <f t="shared" si="19"/>
        <v>0</v>
      </c>
      <c r="AC91" s="124">
        <f t="shared" si="23"/>
        <v>0</v>
      </c>
      <c r="AD91" s="3"/>
    </row>
    <row r="92" spans="1:30" ht="12" customHeight="1">
      <c r="A92" s="12">
        <v>32941</v>
      </c>
      <c r="B92" s="14" t="s">
        <v>59</v>
      </c>
      <c r="C92" s="52"/>
      <c r="D92" s="53"/>
      <c r="E92" s="119"/>
      <c r="F92" s="52">
        <v>1200</v>
      </c>
      <c r="G92" s="53">
        <v>1200</v>
      </c>
      <c r="H92" s="128">
        <v>1200</v>
      </c>
      <c r="I92" s="52"/>
      <c r="J92" s="55"/>
      <c r="K92" s="119"/>
      <c r="L92" s="56"/>
      <c r="M92" s="55"/>
      <c r="N92" s="124"/>
      <c r="O92" s="56"/>
      <c r="P92" s="53"/>
      <c r="Q92" s="128"/>
      <c r="R92" s="56"/>
      <c r="S92" s="53"/>
      <c r="T92" s="47"/>
      <c r="U92" s="56"/>
      <c r="V92" s="53"/>
      <c r="W92" s="140"/>
      <c r="X92" s="56"/>
      <c r="Y92" s="53"/>
      <c r="Z92" s="54"/>
      <c r="AA92" s="135">
        <f t="shared" si="22"/>
        <v>1200</v>
      </c>
      <c r="AB92" s="161">
        <f t="shared" si="19"/>
        <v>1200</v>
      </c>
      <c r="AC92" s="124">
        <f t="shared" si="23"/>
        <v>1200</v>
      </c>
      <c r="AD92" s="3"/>
    </row>
    <row r="93" spans="1:30" ht="12" customHeight="1">
      <c r="A93" s="12">
        <v>32955</v>
      </c>
      <c r="B93" s="14" t="s">
        <v>133</v>
      </c>
      <c r="C93" s="52">
        <v>10200</v>
      </c>
      <c r="D93" s="53">
        <v>11250</v>
      </c>
      <c r="E93" s="119">
        <v>11162.5</v>
      </c>
      <c r="F93" s="52"/>
      <c r="G93" s="53"/>
      <c r="H93" s="128"/>
      <c r="I93" s="52"/>
      <c r="J93" s="55"/>
      <c r="K93" s="119"/>
      <c r="L93" s="56"/>
      <c r="M93" s="55"/>
      <c r="N93" s="124"/>
      <c r="O93" s="56"/>
      <c r="P93" s="53"/>
      <c r="Q93" s="128"/>
      <c r="R93" s="56"/>
      <c r="S93" s="53"/>
      <c r="T93" s="47"/>
      <c r="U93" s="56"/>
      <c r="V93" s="53"/>
      <c r="W93" s="140"/>
      <c r="X93" s="56"/>
      <c r="Y93" s="53"/>
      <c r="Z93" s="54"/>
      <c r="AA93" s="135">
        <f t="shared" si="22"/>
        <v>10200</v>
      </c>
      <c r="AB93" s="161">
        <f t="shared" si="19"/>
        <v>11250</v>
      </c>
      <c r="AC93" s="124">
        <f t="shared" si="23"/>
        <v>11162.5</v>
      </c>
      <c r="AD93" s="3"/>
    </row>
    <row r="94" spans="1:30" ht="12" customHeight="1">
      <c r="A94" s="12">
        <v>32961</v>
      </c>
      <c r="B94" s="14" t="s">
        <v>138</v>
      </c>
      <c r="C94" s="52">
        <v>9400</v>
      </c>
      <c r="D94" s="53">
        <v>9300</v>
      </c>
      <c r="E94" s="119">
        <v>9231.25</v>
      </c>
      <c r="F94" s="52"/>
      <c r="G94" s="53"/>
      <c r="H94" s="124"/>
      <c r="I94" s="52"/>
      <c r="J94" s="55"/>
      <c r="K94" s="119"/>
      <c r="L94" s="56"/>
      <c r="M94" s="55"/>
      <c r="N94" s="124"/>
      <c r="O94" s="56"/>
      <c r="P94" s="53"/>
      <c r="Q94" s="128"/>
      <c r="R94" s="56"/>
      <c r="S94" s="53"/>
      <c r="T94" s="47"/>
      <c r="U94" s="56"/>
      <c r="V94" s="53"/>
      <c r="W94" s="140"/>
      <c r="X94" s="56"/>
      <c r="Y94" s="53"/>
      <c r="Z94" s="54"/>
      <c r="AA94" s="135">
        <f t="shared" si="22"/>
        <v>9400</v>
      </c>
      <c r="AB94" s="161">
        <f t="shared" si="19"/>
        <v>9300</v>
      </c>
      <c r="AC94" s="124">
        <f t="shared" si="23"/>
        <v>9231.25</v>
      </c>
      <c r="AD94" s="3"/>
    </row>
    <row r="95" spans="1:30" ht="12" customHeight="1">
      <c r="A95" s="12">
        <v>32999</v>
      </c>
      <c r="B95" s="14" t="s">
        <v>60</v>
      </c>
      <c r="C95" s="52"/>
      <c r="D95" s="53"/>
      <c r="E95" s="119"/>
      <c r="F95" s="52">
        <v>2500</v>
      </c>
      <c r="G95" s="53">
        <v>3965</v>
      </c>
      <c r="H95" s="128">
        <v>1120.62</v>
      </c>
      <c r="I95" s="52">
        <v>800</v>
      </c>
      <c r="J95" s="55"/>
      <c r="K95" s="119"/>
      <c r="L95" s="56"/>
      <c r="M95" s="55">
        <v>8200</v>
      </c>
      <c r="N95" s="128">
        <v>8173.13</v>
      </c>
      <c r="O95" s="56">
        <v>13000</v>
      </c>
      <c r="P95" s="53">
        <v>13000</v>
      </c>
      <c r="Q95" s="128">
        <v>11669.9</v>
      </c>
      <c r="R95" s="56"/>
      <c r="S95" s="53"/>
      <c r="T95" s="47"/>
      <c r="U95" s="56"/>
      <c r="V95" s="53"/>
      <c r="W95" s="140"/>
      <c r="X95" s="56"/>
      <c r="Y95" s="53"/>
      <c r="Z95" s="54"/>
      <c r="AA95" s="135">
        <f>SUM(C95+F95+I95+L95+O95+R95+U95+X95)</f>
        <v>16300</v>
      </c>
      <c r="AB95" s="161">
        <f t="shared" si="19"/>
        <v>25165</v>
      </c>
      <c r="AC95" s="124">
        <f t="shared" si="23"/>
        <v>20963.65</v>
      </c>
      <c r="AD95" s="3"/>
    </row>
    <row r="96" spans="1:30" ht="12" customHeight="1">
      <c r="A96" s="15">
        <v>34</v>
      </c>
      <c r="B96" s="16" t="s">
        <v>61</v>
      </c>
      <c r="C96" s="45">
        <f>SUM(C97:C99)</f>
        <v>4100</v>
      </c>
      <c r="D96" s="45">
        <f>SUM(D97:D99)</f>
        <v>5300</v>
      </c>
      <c r="E96" s="118">
        <f aca="true" t="shared" si="24" ref="E96:AC96">SUM(E97:E99)</f>
        <v>5261.65</v>
      </c>
      <c r="F96" s="45">
        <f t="shared" si="24"/>
        <v>5000</v>
      </c>
      <c r="G96" s="45">
        <f t="shared" si="24"/>
        <v>6838</v>
      </c>
      <c r="H96" s="135">
        <f t="shared" si="24"/>
        <v>6988.530000000001</v>
      </c>
      <c r="I96" s="83">
        <f t="shared" si="24"/>
        <v>0</v>
      </c>
      <c r="J96" s="46">
        <f t="shared" si="24"/>
        <v>0</v>
      </c>
      <c r="K96" s="136">
        <f t="shared" si="24"/>
        <v>0</v>
      </c>
      <c r="L96" s="84">
        <f t="shared" si="24"/>
        <v>0</v>
      </c>
      <c r="M96" s="48">
        <f t="shared" si="24"/>
        <v>0</v>
      </c>
      <c r="N96" s="131">
        <f t="shared" si="24"/>
        <v>0</v>
      </c>
      <c r="O96" s="84">
        <f t="shared" si="24"/>
        <v>0</v>
      </c>
      <c r="P96" s="48">
        <f t="shared" si="24"/>
        <v>0</v>
      </c>
      <c r="Q96" s="131">
        <f t="shared" si="24"/>
        <v>0</v>
      </c>
      <c r="R96" s="84">
        <f t="shared" si="24"/>
        <v>0</v>
      </c>
      <c r="S96" s="48">
        <f t="shared" si="24"/>
        <v>0</v>
      </c>
      <c r="T96" s="85">
        <f t="shared" si="24"/>
        <v>0</v>
      </c>
      <c r="U96" s="84">
        <f t="shared" si="24"/>
        <v>0</v>
      </c>
      <c r="V96" s="48">
        <f t="shared" si="24"/>
        <v>0</v>
      </c>
      <c r="W96" s="131">
        <f t="shared" si="24"/>
        <v>0</v>
      </c>
      <c r="X96" s="131">
        <f t="shared" si="24"/>
        <v>0</v>
      </c>
      <c r="Y96" s="131">
        <f t="shared" si="24"/>
        <v>0</v>
      </c>
      <c r="Z96" s="131">
        <f t="shared" si="24"/>
        <v>0</v>
      </c>
      <c r="AA96" s="131">
        <f t="shared" si="24"/>
        <v>9100</v>
      </c>
      <c r="AB96" s="131">
        <f t="shared" si="24"/>
        <v>12138</v>
      </c>
      <c r="AC96" s="131">
        <f t="shared" si="24"/>
        <v>12250.18</v>
      </c>
      <c r="AD96" s="3"/>
    </row>
    <row r="97" spans="1:30" ht="12" customHeight="1">
      <c r="A97" s="12">
        <v>34311</v>
      </c>
      <c r="B97" s="14" t="s">
        <v>62</v>
      </c>
      <c r="C97" s="52"/>
      <c r="D97" s="53"/>
      <c r="E97" s="119"/>
      <c r="F97" s="52">
        <v>4500</v>
      </c>
      <c r="G97" s="53">
        <v>6558</v>
      </c>
      <c r="H97" s="128">
        <v>6758.56</v>
      </c>
      <c r="I97" s="52"/>
      <c r="J97" s="55"/>
      <c r="K97" s="119"/>
      <c r="L97" s="56"/>
      <c r="M97" s="55"/>
      <c r="N97" s="124"/>
      <c r="O97" s="56"/>
      <c r="P97" s="53"/>
      <c r="Q97" s="128"/>
      <c r="R97" s="56"/>
      <c r="S97" s="53"/>
      <c r="T97" s="47"/>
      <c r="U97" s="56"/>
      <c r="V97" s="53"/>
      <c r="W97" s="140"/>
      <c r="X97" s="56"/>
      <c r="Y97" s="53"/>
      <c r="Z97" s="54"/>
      <c r="AA97" s="135">
        <f>SUM(C97+F97+I97+O97+R97+U97+X97)</f>
        <v>4500</v>
      </c>
      <c r="AB97" s="161">
        <f t="shared" si="19"/>
        <v>6558</v>
      </c>
      <c r="AC97" s="124">
        <f aca="true" t="shared" si="25" ref="AC96:AC108">E97+H97+I97+N97+Q97+T97+U97+Z97</f>
        <v>6758.56</v>
      </c>
      <c r="AD97" s="3"/>
    </row>
    <row r="98" spans="1:30" ht="12" customHeight="1">
      <c r="A98" s="12">
        <v>34339</v>
      </c>
      <c r="B98" s="14" t="s">
        <v>63</v>
      </c>
      <c r="C98" s="52">
        <v>4100</v>
      </c>
      <c r="D98" s="53">
        <v>5300</v>
      </c>
      <c r="E98" s="119">
        <v>5261.65</v>
      </c>
      <c r="F98" s="52">
        <v>500</v>
      </c>
      <c r="G98" s="53">
        <v>280</v>
      </c>
      <c r="H98" s="128">
        <v>229.97</v>
      </c>
      <c r="I98" s="52"/>
      <c r="J98" s="55"/>
      <c r="K98" s="119"/>
      <c r="L98" s="56"/>
      <c r="M98" s="55"/>
      <c r="N98" s="124"/>
      <c r="O98" s="56"/>
      <c r="P98" s="53"/>
      <c r="Q98" s="128"/>
      <c r="R98" s="56"/>
      <c r="S98" s="53"/>
      <c r="T98" s="47"/>
      <c r="U98" s="56"/>
      <c r="V98" s="53"/>
      <c r="W98" s="140"/>
      <c r="X98" s="56"/>
      <c r="Y98" s="53"/>
      <c r="Z98" s="54"/>
      <c r="AA98" s="135">
        <f>SUM(C98+F98+I98+O98+R98+U98+X98)</f>
        <v>4600</v>
      </c>
      <c r="AB98" s="161">
        <f t="shared" si="19"/>
        <v>5580</v>
      </c>
      <c r="AC98" s="124">
        <f t="shared" si="25"/>
        <v>5491.62</v>
      </c>
      <c r="AD98" s="3"/>
    </row>
    <row r="99" spans="1:30" ht="12" customHeight="1">
      <c r="A99" s="12">
        <v>34349</v>
      </c>
      <c r="B99" s="14" t="s">
        <v>83</v>
      </c>
      <c r="C99" s="52"/>
      <c r="D99" s="53"/>
      <c r="E99" s="119"/>
      <c r="F99" s="52"/>
      <c r="G99" s="53"/>
      <c r="H99" s="124"/>
      <c r="I99" s="52"/>
      <c r="J99" s="55"/>
      <c r="K99" s="119"/>
      <c r="L99" s="56"/>
      <c r="M99" s="55"/>
      <c r="N99" s="124"/>
      <c r="O99" s="56"/>
      <c r="P99" s="53"/>
      <c r="Q99" s="128"/>
      <c r="R99" s="56"/>
      <c r="S99" s="53"/>
      <c r="T99" s="47"/>
      <c r="U99" s="56"/>
      <c r="V99" s="53"/>
      <c r="W99" s="140"/>
      <c r="X99" s="56"/>
      <c r="Y99" s="53"/>
      <c r="Z99" s="54"/>
      <c r="AA99" s="135">
        <f aca="true" t="shared" si="26" ref="AA83:AA108">SUM(C99+I99+O99+R99+U99+X99)</f>
        <v>0</v>
      </c>
      <c r="AB99" s="161">
        <f t="shared" si="19"/>
        <v>0</v>
      </c>
      <c r="AC99" s="124">
        <f t="shared" si="25"/>
        <v>0</v>
      </c>
      <c r="AD99" s="3"/>
    </row>
    <row r="100" spans="1:30" ht="12" customHeight="1">
      <c r="A100" s="15">
        <v>37</v>
      </c>
      <c r="B100" s="16" t="s">
        <v>131</v>
      </c>
      <c r="C100" s="45">
        <f>C101</f>
        <v>92500</v>
      </c>
      <c r="D100" s="46">
        <f aca="true" t="shared" si="27" ref="D100:AC100">D101</f>
        <v>93800</v>
      </c>
      <c r="E100" s="118">
        <f t="shared" si="27"/>
        <v>93765.42</v>
      </c>
      <c r="F100" s="45">
        <f t="shared" si="27"/>
        <v>0</v>
      </c>
      <c r="G100" s="46">
        <f t="shared" si="27"/>
        <v>0</v>
      </c>
      <c r="H100" s="118">
        <f t="shared" si="27"/>
        <v>0</v>
      </c>
      <c r="I100" s="45">
        <f t="shared" si="27"/>
        <v>0</v>
      </c>
      <c r="J100" s="46">
        <f t="shared" si="27"/>
        <v>0</v>
      </c>
      <c r="K100" s="118">
        <f t="shared" si="27"/>
        <v>0</v>
      </c>
      <c r="L100" s="45">
        <f t="shared" si="27"/>
        <v>0</v>
      </c>
      <c r="M100" s="46">
        <f t="shared" si="27"/>
        <v>0</v>
      </c>
      <c r="N100" s="118">
        <f t="shared" si="27"/>
        <v>0</v>
      </c>
      <c r="O100" s="45">
        <f t="shared" si="27"/>
        <v>0</v>
      </c>
      <c r="P100" s="46">
        <f t="shared" si="27"/>
        <v>0</v>
      </c>
      <c r="Q100" s="118">
        <f t="shared" si="27"/>
        <v>0</v>
      </c>
      <c r="R100" s="45">
        <f t="shared" si="27"/>
        <v>0</v>
      </c>
      <c r="S100" s="46">
        <f t="shared" si="27"/>
        <v>0</v>
      </c>
      <c r="T100" s="47">
        <f t="shared" si="27"/>
        <v>0</v>
      </c>
      <c r="U100" s="45">
        <f t="shared" si="27"/>
        <v>0</v>
      </c>
      <c r="V100" s="46">
        <f t="shared" si="27"/>
        <v>0</v>
      </c>
      <c r="W100" s="139">
        <f t="shared" si="27"/>
        <v>0</v>
      </c>
      <c r="X100" s="139">
        <f t="shared" si="27"/>
        <v>0</v>
      </c>
      <c r="Y100" s="139">
        <f t="shared" si="27"/>
        <v>0</v>
      </c>
      <c r="Z100" s="139">
        <f t="shared" si="27"/>
        <v>0</v>
      </c>
      <c r="AA100" s="139">
        <f t="shared" si="27"/>
        <v>92500</v>
      </c>
      <c r="AB100" s="139">
        <f t="shared" si="27"/>
        <v>93800</v>
      </c>
      <c r="AC100" s="139">
        <f t="shared" si="27"/>
        <v>93765.42</v>
      </c>
      <c r="AD100" s="3"/>
    </row>
    <row r="101" spans="1:30" ht="12" customHeight="1">
      <c r="A101" s="12">
        <v>37229</v>
      </c>
      <c r="B101" s="14" t="s">
        <v>132</v>
      </c>
      <c r="C101" s="52">
        <v>92500</v>
      </c>
      <c r="D101" s="53">
        <v>93800</v>
      </c>
      <c r="E101" s="119">
        <v>93765.42</v>
      </c>
      <c r="F101" s="52"/>
      <c r="G101" s="53"/>
      <c r="H101" s="118"/>
      <c r="I101" s="52"/>
      <c r="J101" s="55"/>
      <c r="K101" s="119"/>
      <c r="L101" s="56"/>
      <c r="M101" s="55"/>
      <c r="N101" s="124"/>
      <c r="O101" s="56"/>
      <c r="P101" s="53"/>
      <c r="Q101" s="128"/>
      <c r="R101" s="56"/>
      <c r="S101" s="53"/>
      <c r="T101" s="47"/>
      <c r="U101" s="56"/>
      <c r="V101" s="53"/>
      <c r="W101" s="140"/>
      <c r="X101" s="56"/>
      <c r="Y101" s="53"/>
      <c r="Z101" s="54"/>
      <c r="AA101" s="124">
        <f>C101+F101+G101+L101+O101+R101+S101+X101</f>
        <v>92500</v>
      </c>
      <c r="AB101" s="124">
        <f>D101+G101+H101+M101+P101+S101+T101+Y101</f>
        <v>93800</v>
      </c>
      <c r="AC101" s="124">
        <f t="shared" si="25"/>
        <v>93765.42</v>
      </c>
      <c r="AD101" s="3"/>
    </row>
    <row r="102" spans="1:30" ht="12" customHeight="1">
      <c r="A102" s="15">
        <v>4</v>
      </c>
      <c r="B102" s="16" t="s">
        <v>101</v>
      </c>
      <c r="C102" s="45">
        <f>SUM(C103+AD105)</f>
        <v>23000</v>
      </c>
      <c r="D102" s="46">
        <f>SUM(D103+AE105)</f>
        <v>8150</v>
      </c>
      <c r="E102" s="118">
        <f>SUM(E103+AE105)</f>
        <v>8140.88</v>
      </c>
      <c r="F102" s="83">
        <f>SUM(F103+AF105)</f>
        <v>0</v>
      </c>
      <c r="G102" s="46">
        <f>SUM(G103+AG105)</f>
        <v>10412</v>
      </c>
      <c r="H102" s="145">
        <f>SUM(H103+AG105)</f>
        <v>7787.570000000001</v>
      </c>
      <c r="I102" s="46">
        <f>SUM(I103+AH105)</f>
        <v>0</v>
      </c>
      <c r="J102" s="46">
        <f>SUM(J103+AI105)</f>
        <v>20000</v>
      </c>
      <c r="K102" s="118">
        <f>SUM(K103+AI105)</f>
        <v>20000</v>
      </c>
      <c r="L102" s="51">
        <f aca="true" t="shared" si="28" ref="L102:Z102">SUM(L103+AJ105)</f>
        <v>10000</v>
      </c>
      <c r="M102" s="46">
        <f t="shared" si="28"/>
        <v>10450</v>
      </c>
      <c r="N102" s="132">
        <f t="shared" si="28"/>
        <v>12555.87</v>
      </c>
      <c r="O102" s="51">
        <f t="shared" si="28"/>
        <v>0</v>
      </c>
      <c r="P102" s="46">
        <f t="shared" si="28"/>
        <v>17000</v>
      </c>
      <c r="Q102" s="132">
        <f t="shared" si="28"/>
        <v>18816.88</v>
      </c>
      <c r="R102" s="51">
        <f t="shared" si="28"/>
        <v>5000</v>
      </c>
      <c r="S102" s="46">
        <f t="shared" si="28"/>
        <v>6000</v>
      </c>
      <c r="T102" s="132">
        <f t="shared" si="28"/>
        <v>5679.77</v>
      </c>
      <c r="U102" s="51">
        <f t="shared" si="28"/>
        <v>2000</v>
      </c>
      <c r="V102" s="46">
        <f t="shared" si="28"/>
        <v>1385</v>
      </c>
      <c r="W102" s="132">
        <f t="shared" si="28"/>
        <v>1368.2</v>
      </c>
      <c r="X102" s="51">
        <f t="shared" si="28"/>
        <v>8600</v>
      </c>
      <c r="Y102" s="161">
        <f t="shared" si="28"/>
        <v>17247</v>
      </c>
      <c r="Z102" s="161">
        <f>SUM(Z103+AX105)</f>
        <v>0</v>
      </c>
      <c r="AA102" s="161">
        <f>SUM(AA103+AY105)</f>
        <v>48600</v>
      </c>
      <c r="AB102" s="161">
        <f>SUM(AB103+AZ105)</f>
        <v>90644</v>
      </c>
      <c r="AC102" s="161">
        <f>SUM(AC103+BA105)</f>
        <v>74349.17</v>
      </c>
      <c r="AD102" s="3"/>
    </row>
    <row r="103" spans="1:30" ht="12" customHeight="1">
      <c r="A103" s="15">
        <v>42</v>
      </c>
      <c r="B103" s="16" t="s">
        <v>102</v>
      </c>
      <c r="C103" s="45">
        <f>SUM(C104:C108)</f>
        <v>23000</v>
      </c>
      <c r="D103" s="46">
        <f>SUM(D104:D108)</f>
        <v>8150</v>
      </c>
      <c r="E103" s="118">
        <f>SUM(E104:E108)</f>
        <v>8140.88</v>
      </c>
      <c r="F103" s="83">
        <f aca="true" t="shared" si="29" ref="F103:AC103">SUM(F104:F108)</f>
        <v>0</v>
      </c>
      <c r="G103" s="46">
        <f t="shared" si="29"/>
        <v>10412</v>
      </c>
      <c r="H103" s="145">
        <f t="shared" si="29"/>
        <v>7787.570000000001</v>
      </c>
      <c r="I103" s="46">
        <f t="shared" si="29"/>
        <v>0</v>
      </c>
      <c r="J103" s="46">
        <f t="shared" si="29"/>
        <v>20000</v>
      </c>
      <c r="K103" s="118">
        <f t="shared" si="29"/>
        <v>20000</v>
      </c>
      <c r="L103" s="84">
        <f t="shared" si="29"/>
        <v>10000</v>
      </c>
      <c r="M103" s="48">
        <f t="shared" si="29"/>
        <v>10450</v>
      </c>
      <c r="N103" s="131">
        <f t="shared" si="29"/>
        <v>12555.87</v>
      </c>
      <c r="O103" s="84">
        <f t="shared" si="29"/>
        <v>0</v>
      </c>
      <c r="P103" s="48">
        <f t="shared" si="29"/>
        <v>17000</v>
      </c>
      <c r="Q103" s="131">
        <f t="shared" si="29"/>
        <v>18816.88</v>
      </c>
      <c r="R103" s="84">
        <f t="shared" si="29"/>
        <v>5000</v>
      </c>
      <c r="S103" s="48">
        <f t="shared" si="29"/>
        <v>6000</v>
      </c>
      <c r="T103" s="131">
        <f t="shared" si="29"/>
        <v>5679.77</v>
      </c>
      <c r="U103" s="84">
        <f t="shared" si="29"/>
        <v>2000</v>
      </c>
      <c r="V103" s="48">
        <f t="shared" si="29"/>
        <v>1385</v>
      </c>
      <c r="W103" s="131">
        <f t="shared" si="29"/>
        <v>1368.2</v>
      </c>
      <c r="X103" s="84">
        <f t="shared" si="29"/>
        <v>8600</v>
      </c>
      <c r="Y103" s="162">
        <f t="shared" si="29"/>
        <v>17247</v>
      </c>
      <c r="Z103" s="162">
        <f t="shared" si="29"/>
        <v>0</v>
      </c>
      <c r="AA103" s="162">
        <f t="shared" si="29"/>
        <v>48600</v>
      </c>
      <c r="AB103" s="162">
        <f t="shared" si="29"/>
        <v>90644</v>
      </c>
      <c r="AC103" s="162">
        <f t="shared" si="29"/>
        <v>74349.17</v>
      </c>
      <c r="AD103" s="3"/>
    </row>
    <row r="104" spans="1:30" ht="12" customHeight="1">
      <c r="A104" s="12">
        <v>42149</v>
      </c>
      <c r="B104" s="14" t="s">
        <v>103</v>
      </c>
      <c r="C104" s="52"/>
      <c r="D104" s="53"/>
      <c r="E104" s="119"/>
      <c r="F104" s="52"/>
      <c r="G104" s="53"/>
      <c r="H104" s="118"/>
      <c r="I104" s="52"/>
      <c r="J104" s="55"/>
      <c r="K104" s="119"/>
      <c r="L104" s="56"/>
      <c r="M104" s="55"/>
      <c r="N104" s="124"/>
      <c r="O104" s="56"/>
      <c r="P104" s="53"/>
      <c r="Q104" s="128"/>
      <c r="R104" s="56"/>
      <c r="S104" s="53"/>
      <c r="T104" s="47"/>
      <c r="U104" s="56"/>
      <c r="V104" s="53"/>
      <c r="W104" s="140"/>
      <c r="X104" s="56"/>
      <c r="Y104" s="53"/>
      <c r="Z104" s="54"/>
      <c r="AA104" s="45">
        <f t="shared" si="26"/>
        <v>0</v>
      </c>
      <c r="AB104" s="46">
        <f t="shared" si="19"/>
        <v>0</v>
      </c>
      <c r="AC104" s="124">
        <f t="shared" si="25"/>
        <v>0</v>
      </c>
      <c r="AD104" s="3"/>
    </row>
    <row r="105" spans="1:30" ht="12" customHeight="1">
      <c r="A105" s="12">
        <v>42273</v>
      </c>
      <c r="B105" s="14" t="s">
        <v>91</v>
      </c>
      <c r="C105" s="52"/>
      <c r="D105" s="53"/>
      <c r="E105" s="119"/>
      <c r="F105" s="52"/>
      <c r="G105" s="53">
        <v>10000</v>
      </c>
      <c r="H105" s="128">
        <v>7375.56</v>
      </c>
      <c r="I105" s="52"/>
      <c r="J105" s="55">
        <v>20000</v>
      </c>
      <c r="K105" s="119">
        <v>20000</v>
      </c>
      <c r="L105" s="56">
        <v>10000</v>
      </c>
      <c r="M105" s="55">
        <v>10450</v>
      </c>
      <c r="N105" s="128">
        <v>12555.87</v>
      </c>
      <c r="O105" s="56"/>
      <c r="P105" s="53">
        <v>17000</v>
      </c>
      <c r="Q105" s="128">
        <v>18816.88</v>
      </c>
      <c r="R105" s="56">
        <v>5000</v>
      </c>
      <c r="S105" s="53">
        <v>5000</v>
      </c>
      <c r="T105" s="119">
        <v>5679.77</v>
      </c>
      <c r="U105" s="56">
        <v>2000</v>
      </c>
      <c r="V105" s="53">
        <v>1385</v>
      </c>
      <c r="W105" s="140">
        <v>1368.2</v>
      </c>
      <c r="X105" s="56">
        <v>8600</v>
      </c>
      <c r="Y105" s="53">
        <v>17247</v>
      </c>
      <c r="Z105" s="54"/>
      <c r="AA105" s="135">
        <f>SUM(C105+L105+I105+O105+R105+U105+X105)</f>
        <v>25600</v>
      </c>
      <c r="AB105" s="161">
        <f t="shared" si="19"/>
        <v>81082</v>
      </c>
      <c r="AC105" s="124">
        <f>E105+H105+K105+N105+Q105+T105+W105+Z105</f>
        <v>65796.28</v>
      </c>
      <c r="AD105" s="3"/>
    </row>
    <row r="106" spans="1:30" ht="12" customHeight="1">
      <c r="A106" s="12">
        <v>42319</v>
      </c>
      <c r="B106" s="14" t="s">
        <v>104</v>
      </c>
      <c r="C106" s="52"/>
      <c r="D106" s="53"/>
      <c r="E106" s="119"/>
      <c r="F106" s="52"/>
      <c r="G106" s="53"/>
      <c r="H106" s="124"/>
      <c r="I106" s="52"/>
      <c r="J106" s="55"/>
      <c r="K106" s="119"/>
      <c r="L106" s="56"/>
      <c r="M106" s="55"/>
      <c r="N106" s="124"/>
      <c r="O106" s="56"/>
      <c r="P106" s="53"/>
      <c r="Q106" s="128"/>
      <c r="R106" s="56"/>
      <c r="S106" s="53"/>
      <c r="T106" s="47"/>
      <c r="U106" s="56"/>
      <c r="V106" s="53"/>
      <c r="W106" s="140"/>
      <c r="X106" s="56"/>
      <c r="Y106" s="53"/>
      <c r="Z106" s="54"/>
      <c r="AA106" s="135">
        <f>SUM(C106+I106+O106+R106+U106+X106)</f>
        <v>0</v>
      </c>
      <c r="AB106" s="161">
        <f t="shared" si="19"/>
        <v>0</v>
      </c>
      <c r="AC106" s="124">
        <f t="shared" si="25"/>
        <v>0</v>
      </c>
      <c r="AD106" s="3"/>
    </row>
    <row r="107" spans="1:30" ht="12" customHeight="1">
      <c r="A107" s="12">
        <v>42411</v>
      </c>
      <c r="B107" s="14" t="s">
        <v>105</v>
      </c>
      <c r="C107" s="52">
        <v>23000</v>
      </c>
      <c r="D107" s="53">
        <v>8150</v>
      </c>
      <c r="E107" s="119">
        <v>8140.88</v>
      </c>
      <c r="F107" s="52"/>
      <c r="G107" s="53">
        <v>412</v>
      </c>
      <c r="H107" s="119">
        <v>412.01</v>
      </c>
      <c r="I107" s="52"/>
      <c r="J107" s="55"/>
      <c r="K107" s="119"/>
      <c r="L107" s="56"/>
      <c r="M107" s="55"/>
      <c r="N107" s="124"/>
      <c r="O107" s="56"/>
      <c r="P107" s="53"/>
      <c r="Q107" s="128"/>
      <c r="R107" s="56"/>
      <c r="S107" s="53">
        <v>1000</v>
      </c>
      <c r="T107" s="47"/>
      <c r="U107" s="56"/>
      <c r="V107" s="53"/>
      <c r="W107" s="140"/>
      <c r="X107" s="56"/>
      <c r="Y107" s="53"/>
      <c r="Z107" s="54"/>
      <c r="AA107" s="135">
        <f>SUM(C107+I107+O107+R107+U107+X107)</f>
        <v>23000</v>
      </c>
      <c r="AB107" s="161">
        <f t="shared" si="19"/>
        <v>9562</v>
      </c>
      <c r="AC107" s="124">
        <f t="shared" si="25"/>
        <v>8552.89</v>
      </c>
      <c r="AD107" s="3"/>
    </row>
    <row r="108" spans="1:30" ht="12" customHeight="1" thickBot="1">
      <c r="A108" s="22">
        <v>45411</v>
      </c>
      <c r="B108" s="23" t="s">
        <v>106</v>
      </c>
      <c r="C108" s="86"/>
      <c r="D108" s="87"/>
      <c r="E108" s="125"/>
      <c r="F108" s="86"/>
      <c r="G108" s="87"/>
      <c r="H108" s="146"/>
      <c r="I108" s="86"/>
      <c r="J108" s="90"/>
      <c r="K108" s="125"/>
      <c r="L108" s="91"/>
      <c r="M108" s="90"/>
      <c r="N108" s="133"/>
      <c r="O108" s="91"/>
      <c r="P108" s="87"/>
      <c r="Q108" s="138"/>
      <c r="R108" s="91"/>
      <c r="S108" s="87"/>
      <c r="T108" s="89"/>
      <c r="U108" s="91"/>
      <c r="V108" s="87"/>
      <c r="W108" s="144"/>
      <c r="X108" s="91"/>
      <c r="Y108" s="87"/>
      <c r="Z108" s="88"/>
      <c r="AA108" s="135">
        <f>SUM(C108+I108+O108+R108+U108+X108)</f>
        <v>0</v>
      </c>
      <c r="AB108" s="92">
        <f t="shared" si="19"/>
        <v>0</v>
      </c>
      <c r="AC108" s="133">
        <f t="shared" si="25"/>
        <v>0</v>
      </c>
      <c r="AD108" s="3"/>
    </row>
    <row r="109" spans="1:30" ht="12" customHeight="1" thickBot="1">
      <c r="A109" s="147" t="s">
        <v>137</v>
      </c>
      <c r="B109" s="148"/>
      <c r="C109" s="70">
        <f>SUM(C51+C102)</f>
        <v>5762938</v>
      </c>
      <c r="D109" s="71">
        <f>SUM(D51+D102)</f>
        <v>5928249</v>
      </c>
      <c r="E109" s="121">
        <f>SUM(E51+E102)</f>
        <v>5487782.600000001</v>
      </c>
      <c r="F109" s="70">
        <f aca="true" t="shared" si="30" ref="F109:AC109">SUM(F51+F102)</f>
        <v>278465</v>
      </c>
      <c r="G109" s="70">
        <f t="shared" si="30"/>
        <v>286947</v>
      </c>
      <c r="H109" s="137">
        <f t="shared" si="30"/>
        <v>286947.00000000006</v>
      </c>
      <c r="I109" s="70">
        <f t="shared" si="30"/>
        <v>135945</v>
      </c>
      <c r="J109" s="70">
        <f t="shared" si="30"/>
        <v>275967</v>
      </c>
      <c r="K109" s="137">
        <f t="shared" si="30"/>
        <v>223543.01999999996</v>
      </c>
      <c r="L109" s="74">
        <f t="shared" si="30"/>
        <v>81100</v>
      </c>
      <c r="M109" s="74">
        <f t="shared" si="30"/>
        <v>143210</v>
      </c>
      <c r="N109" s="130">
        <f t="shared" si="30"/>
        <v>142737.5</v>
      </c>
      <c r="O109" s="75">
        <f t="shared" si="30"/>
        <v>225608</v>
      </c>
      <c r="P109" s="75">
        <f t="shared" si="30"/>
        <v>353582</v>
      </c>
      <c r="Q109" s="130">
        <f t="shared" si="30"/>
        <v>322889.07000000007</v>
      </c>
      <c r="R109" s="75">
        <f t="shared" si="30"/>
        <v>13800</v>
      </c>
      <c r="S109" s="75">
        <f t="shared" si="30"/>
        <v>16800</v>
      </c>
      <c r="T109" s="130">
        <f t="shared" si="30"/>
        <v>5679.77</v>
      </c>
      <c r="U109" s="75">
        <f t="shared" si="30"/>
        <v>8000</v>
      </c>
      <c r="V109" s="75">
        <f t="shared" si="30"/>
        <v>15250</v>
      </c>
      <c r="W109" s="130">
        <f t="shared" si="30"/>
        <v>15233.01</v>
      </c>
      <c r="X109" s="130">
        <f>SUM(X51+X102)</f>
        <v>23600</v>
      </c>
      <c r="Y109" s="130">
        <f t="shared" si="30"/>
        <v>27247</v>
      </c>
      <c r="Z109" s="130">
        <f t="shared" si="30"/>
        <v>0</v>
      </c>
      <c r="AA109" s="130">
        <f>SUM(AA51+AA102)</f>
        <v>6529456</v>
      </c>
      <c r="AB109" s="130">
        <f t="shared" si="30"/>
        <v>7047252</v>
      </c>
      <c r="AC109" s="130">
        <f t="shared" si="30"/>
        <v>6484811.97</v>
      </c>
      <c r="AD109" s="3"/>
    </row>
    <row r="110" spans="1:30" ht="12" customHeight="1" thickBot="1">
      <c r="A110" s="147" t="s">
        <v>139</v>
      </c>
      <c r="B110" s="154"/>
      <c r="C110" s="134">
        <f aca="true" t="shared" si="31" ref="C110:AB110">C49-C109</f>
        <v>0</v>
      </c>
      <c r="D110" s="134">
        <f t="shared" si="31"/>
        <v>0</v>
      </c>
      <c r="E110" s="134">
        <f t="shared" si="31"/>
        <v>0.009999998845160007</v>
      </c>
      <c r="F110" s="134">
        <f t="shared" si="31"/>
        <v>0</v>
      </c>
      <c r="G110" s="134">
        <f t="shared" si="31"/>
        <v>0</v>
      </c>
      <c r="H110" s="134">
        <f t="shared" si="31"/>
        <v>0</v>
      </c>
      <c r="I110" s="134">
        <f t="shared" si="31"/>
        <v>0</v>
      </c>
      <c r="J110" s="134">
        <f t="shared" si="31"/>
        <v>0</v>
      </c>
      <c r="K110" s="134">
        <f t="shared" si="31"/>
        <v>38497.51000000004</v>
      </c>
      <c r="L110" s="134">
        <f t="shared" si="31"/>
        <v>0</v>
      </c>
      <c r="M110" s="134">
        <f t="shared" si="31"/>
        <v>0</v>
      </c>
      <c r="N110" s="134">
        <f t="shared" si="31"/>
        <v>0</v>
      </c>
      <c r="O110" s="134">
        <f t="shared" si="31"/>
        <v>0</v>
      </c>
      <c r="P110" s="134">
        <f t="shared" si="31"/>
        <v>0</v>
      </c>
      <c r="Q110" s="134">
        <f t="shared" si="31"/>
        <v>7050.01999999996</v>
      </c>
      <c r="R110" s="134">
        <f t="shared" si="31"/>
        <v>0</v>
      </c>
      <c r="S110" s="134">
        <f t="shared" si="31"/>
        <v>0</v>
      </c>
      <c r="T110" s="134">
        <f t="shared" si="31"/>
        <v>10471.89</v>
      </c>
      <c r="U110" s="134">
        <f t="shared" si="31"/>
        <v>0</v>
      </c>
      <c r="V110" s="134">
        <f t="shared" si="31"/>
        <v>0</v>
      </c>
      <c r="W110" s="134">
        <f t="shared" si="31"/>
        <v>0</v>
      </c>
      <c r="X110" s="134">
        <f t="shared" si="31"/>
        <v>0</v>
      </c>
      <c r="Y110" s="134">
        <f t="shared" si="31"/>
        <v>0</v>
      </c>
      <c r="Z110" s="134">
        <f t="shared" si="31"/>
        <v>27245.82</v>
      </c>
      <c r="AA110" s="134">
        <f t="shared" si="31"/>
        <v>0</v>
      </c>
      <c r="AB110" s="134">
        <f t="shared" si="31"/>
        <v>0</v>
      </c>
      <c r="AC110" s="134">
        <f>AC49-AC109</f>
        <v>83265.25</v>
      </c>
      <c r="AD110" s="3"/>
    </row>
    <row r="111" spans="2:30" ht="12" customHeight="1" thickBot="1">
      <c r="B111" s="6" t="s">
        <v>92</v>
      </c>
      <c r="C111" s="93"/>
      <c r="D111" s="93"/>
      <c r="E111" s="76"/>
      <c r="F111" s="76"/>
      <c r="G111" s="76"/>
      <c r="H111" s="76"/>
      <c r="I111" s="76"/>
      <c r="J111" s="77"/>
      <c r="K111" s="76"/>
      <c r="L111" s="94"/>
      <c r="M111" s="94"/>
      <c r="N111" s="95"/>
      <c r="O111" s="94"/>
      <c r="P111" s="96"/>
      <c r="Q111" s="94"/>
      <c r="R111" s="94"/>
      <c r="S111" s="96"/>
      <c r="T111" s="96"/>
      <c r="U111" s="94"/>
      <c r="V111" s="96"/>
      <c r="W111" s="96"/>
      <c r="X111" s="94"/>
      <c r="Y111" s="96"/>
      <c r="Z111" s="96"/>
      <c r="AA111" s="96"/>
      <c r="AB111" s="96"/>
      <c r="AC111" s="77"/>
      <c r="AD111" s="3"/>
    </row>
    <row r="112" spans="1:30" ht="12" customHeight="1">
      <c r="A112" s="20">
        <v>3</v>
      </c>
      <c r="B112" s="21" t="s">
        <v>24</v>
      </c>
      <c r="C112" s="81"/>
      <c r="D112" s="82"/>
      <c r="E112" s="97"/>
      <c r="F112" s="78">
        <f>SUM(F113+AD114)</f>
        <v>0</v>
      </c>
      <c r="G112" s="79"/>
      <c r="H112" s="80">
        <f>SUM(H113+AE114)</f>
        <v>0</v>
      </c>
      <c r="I112" s="81"/>
      <c r="J112" s="79"/>
      <c r="K112" s="97"/>
      <c r="L112" s="98"/>
      <c r="M112" s="99"/>
      <c r="N112" s="80"/>
      <c r="O112" s="98"/>
      <c r="P112" s="100"/>
      <c r="Q112" s="101"/>
      <c r="R112" s="102"/>
      <c r="S112" s="100"/>
      <c r="T112" s="103"/>
      <c r="U112" s="98"/>
      <c r="V112" s="100"/>
      <c r="W112" s="104"/>
      <c r="X112" s="102"/>
      <c r="Y112" s="100"/>
      <c r="Z112" s="103"/>
      <c r="AA112" s="81">
        <f aca="true" t="shared" si="32" ref="AA112:AB122">SUM(F112+O112)</f>
        <v>0</v>
      </c>
      <c r="AB112" s="82">
        <f t="shared" si="32"/>
        <v>0</v>
      </c>
      <c r="AC112" s="80">
        <f aca="true" t="shared" si="33" ref="AC112:AC122">C112+H112+I112+N112+Q112+T112+U112+Z112</f>
        <v>0</v>
      </c>
      <c r="AD112" s="3"/>
    </row>
    <row r="113" spans="1:30" ht="12" customHeight="1">
      <c r="A113" s="15">
        <v>32</v>
      </c>
      <c r="B113" s="16" t="s">
        <v>30</v>
      </c>
      <c r="C113" s="45"/>
      <c r="D113" s="46"/>
      <c r="E113" s="47"/>
      <c r="F113" s="45">
        <f>SUM(F114+AD113)</f>
        <v>0</v>
      </c>
      <c r="G113" s="46"/>
      <c r="H113" s="47">
        <f>SUM(H114+AE113)</f>
        <v>0</v>
      </c>
      <c r="I113" s="45"/>
      <c r="J113" s="48"/>
      <c r="K113" s="47"/>
      <c r="L113" s="56"/>
      <c r="M113" s="55"/>
      <c r="N113" s="50"/>
      <c r="O113" s="56"/>
      <c r="P113" s="53"/>
      <c r="Q113" s="57"/>
      <c r="R113" s="105"/>
      <c r="S113" s="53"/>
      <c r="T113" s="58"/>
      <c r="U113" s="56"/>
      <c r="V113" s="53"/>
      <c r="W113" s="54"/>
      <c r="X113" s="105"/>
      <c r="Y113" s="53"/>
      <c r="Z113" s="58"/>
      <c r="AA113" s="45">
        <f t="shared" si="32"/>
        <v>0</v>
      </c>
      <c r="AB113" s="46">
        <f t="shared" si="32"/>
        <v>0</v>
      </c>
      <c r="AC113" s="50">
        <f t="shared" si="33"/>
        <v>0</v>
      </c>
      <c r="AD113" s="3"/>
    </row>
    <row r="114" spans="1:30" ht="12" customHeight="1">
      <c r="A114" s="12">
        <v>32329</v>
      </c>
      <c r="B114" s="14" t="s">
        <v>93</v>
      </c>
      <c r="C114" s="52"/>
      <c r="D114" s="53"/>
      <c r="E114" s="54"/>
      <c r="F114" s="52"/>
      <c r="G114" s="53"/>
      <c r="H114" s="47">
        <v>0</v>
      </c>
      <c r="I114" s="52"/>
      <c r="J114" s="55"/>
      <c r="K114" s="54"/>
      <c r="L114" s="56"/>
      <c r="M114" s="55"/>
      <c r="N114" s="50"/>
      <c r="O114" s="56"/>
      <c r="P114" s="53"/>
      <c r="Q114" s="57"/>
      <c r="R114" s="105"/>
      <c r="S114" s="53"/>
      <c r="T114" s="58"/>
      <c r="U114" s="56"/>
      <c r="V114" s="53"/>
      <c r="W114" s="54"/>
      <c r="X114" s="105"/>
      <c r="Y114" s="53"/>
      <c r="Z114" s="58"/>
      <c r="AA114" s="52">
        <f t="shared" si="32"/>
        <v>0</v>
      </c>
      <c r="AB114" s="46">
        <f t="shared" si="32"/>
        <v>0</v>
      </c>
      <c r="AC114" s="50">
        <f t="shared" si="33"/>
        <v>0</v>
      </c>
      <c r="AD114" s="3"/>
    </row>
    <row r="115" spans="1:30" ht="12" customHeight="1">
      <c r="A115" s="15">
        <v>4</v>
      </c>
      <c r="B115" s="16" t="s">
        <v>98</v>
      </c>
      <c r="C115" s="45"/>
      <c r="D115" s="46"/>
      <c r="E115" s="47"/>
      <c r="F115" s="45">
        <f>SUM(F116+F119)</f>
        <v>0</v>
      </c>
      <c r="G115" s="46"/>
      <c r="H115" s="47">
        <f>SUM(H116+H119)</f>
        <v>0</v>
      </c>
      <c r="I115" s="45"/>
      <c r="J115" s="48"/>
      <c r="K115" s="47"/>
      <c r="L115" s="56"/>
      <c r="M115" s="55"/>
      <c r="N115" s="50"/>
      <c r="O115" s="56"/>
      <c r="P115" s="53"/>
      <c r="Q115" s="57"/>
      <c r="R115" s="105"/>
      <c r="S115" s="53"/>
      <c r="T115" s="58"/>
      <c r="U115" s="56"/>
      <c r="V115" s="53"/>
      <c r="W115" s="54"/>
      <c r="X115" s="105"/>
      <c r="Y115" s="53"/>
      <c r="Z115" s="58"/>
      <c r="AA115" s="45">
        <f t="shared" si="32"/>
        <v>0</v>
      </c>
      <c r="AB115" s="46">
        <f t="shared" si="32"/>
        <v>0</v>
      </c>
      <c r="AC115" s="50">
        <f t="shared" si="33"/>
        <v>0</v>
      </c>
      <c r="AD115" s="3"/>
    </row>
    <row r="116" spans="1:30" ht="12" customHeight="1">
      <c r="A116" s="15">
        <v>42</v>
      </c>
      <c r="B116" s="16" t="s">
        <v>99</v>
      </c>
      <c r="C116" s="45"/>
      <c r="D116" s="46"/>
      <c r="E116" s="47"/>
      <c r="F116" s="45">
        <f>SUM(F117+F118)</f>
        <v>0</v>
      </c>
      <c r="G116" s="46"/>
      <c r="H116" s="47">
        <f>SUM(H117+H118)</f>
        <v>0</v>
      </c>
      <c r="I116" s="45"/>
      <c r="J116" s="48"/>
      <c r="K116" s="47"/>
      <c r="L116" s="56"/>
      <c r="M116" s="55"/>
      <c r="N116" s="50"/>
      <c r="O116" s="56"/>
      <c r="P116" s="53"/>
      <c r="Q116" s="57"/>
      <c r="R116" s="105"/>
      <c r="S116" s="53"/>
      <c r="T116" s="58"/>
      <c r="U116" s="56"/>
      <c r="V116" s="53"/>
      <c r="W116" s="54"/>
      <c r="X116" s="105"/>
      <c r="Y116" s="53"/>
      <c r="Z116" s="58"/>
      <c r="AA116" s="45">
        <f t="shared" si="32"/>
        <v>0</v>
      </c>
      <c r="AB116" s="46">
        <f t="shared" si="32"/>
        <v>0</v>
      </c>
      <c r="AC116" s="50">
        <f t="shared" si="33"/>
        <v>0</v>
      </c>
      <c r="AD116" s="3"/>
    </row>
    <row r="117" spans="1:30" ht="12" customHeight="1">
      <c r="A117" s="12">
        <v>42122</v>
      </c>
      <c r="B117" s="14" t="s">
        <v>94</v>
      </c>
      <c r="C117" s="52"/>
      <c r="D117" s="53"/>
      <c r="E117" s="54"/>
      <c r="F117" s="52"/>
      <c r="G117" s="53"/>
      <c r="H117" s="47"/>
      <c r="I117" s="52"/>
      <c r="J117" s="55"/>
      <c r="K117" s="54"/>
      <c r="L117" s="56"/>
      <c r="M117" s="55"/>
      <c r="N117" s="50"/>
      <c r="O117" s="56"/>
      <c r="P117" s="53"/>
      <c r="Q117" s="57"/>
      <c r="R117" s="105"/>
      <c r="S117" s="53"/>
      <c r="T117" s="58"/>
      <c r="U117" s="56"/>
      <c r="V117" s="53"/>
      <c r="W117" s="54"/>
      <c r="X117" s="105"/>
      <c r="Y117" s="53"/>
      <c r="Z117" s="58"/>
      <c r="AA117" s="52">
        <f t="shared" si="32"/>
        <v>0</v>
      </c>
      <c r="AB117" s="46">
        <f t="shared" si="32"/>
        <v>0</v>
      </c>
      <c r="AC117" s="50">
        <f t="shared" si="33"/>
        <v>0</v>
      </c>
      <c r="AD117" s="3"/>
    </row>
    <row r="118" spans="1:30" ht="12" customHeight="1">
      <c r="A118" s="12">
        <v>42149</v>
      </c>
      <c r="B118" s="14" t="s">
        <v>95</v>
      </c>
      <c r="C118" s="52"/>
      <c r="D118" s="53"/>
      <c r="E118" s="54"/>
      <c r="F118" s="52"/>
      <c r="G118" s="53"/>
      <c r="H118" s="47"/>
      <c r="I118" s="52"/>
      <c r="J118" s="55"/>
      <c r="K118" s="54"/>
      <c r="L118" s="56"/>
      <c r="M118" s="55"/>
      <c r="N118" s="50"/>
      <c r="O118" s="56"/>
      <c r="P118" s="53"/>
      <c r="Q118" s="57"/>
      <c r="R118" s="105"/>
      <c r="S118" s="53"/>
      <c r="T118" s="58"/>
      <c r="U118" s="56"/>
      <c r="V118" s="53"/>
      <c r="W118" s="54"/>
      <c r="X118" s="105"/>
      <c r="Y118" s="53"/>
      <c r="Z118" s="58"/>
      <c r="AA118" s="52">
        <f t="shared" si="32"/>
        <v>0</v>
      </c>
      <c r="AB118" s="46">
        <f t="shared" si="32"/>
        <v>0</v>
      </c>
      <c r="AC118" s="50">
        <f t="shared" si="33"/>
        <v>0</v>
      </c>
      <c r="AD118" s="3"/>
    </row>
    <row r="119" spans="1:30" ht="12" customHeight="1">
      <c r="A119" s="15">
        <v>45</v>
      </c>
      <c r="B119" s="16" t="s">
        <v>100</v>
      </c>
      <c r="C119" s="45"/>
      <c r="D119" s="46"/>
      <c r="E119" s="47"/>
      <c r="F119" s="45">
        <f>SUM(F120+F121)</f>
        <v>0</v>
      </c>
      <c r="G119" s="46"/>
      <c r="H119" s="47">
        <f>SUM(H120+H121)</f>
        <v>0</v>
      </c>
      <c r="I119" s="45"/>
      <c r="J119" s="48"/>
      <c r="K119" s="47"/>
      <c r="L119" s="56"/>
      <c r="M119" s="55"/>
      <c r="N119" s="50"/>
      <c r="O119" s="56"/>
      <c r="P119" s="53"/>
      <c r="Q119" s="57"/>
      <c r="R119" s="105"/>
      <c r="S119" s="53"/>
      <c r="T119" s="58"/>
      <c r="U119" s="56"/>
      <c r="V119" s="53"/>
      <c r="W119" s="54"/>
      <c r="X119" s="105"/>
      <c r="Y119" s="53"/>
      <c r="Z119" s="58"/>
      <c r="AA119" s="45">
        <f t="shared" si="32"/>
        <v>0</v>
      </c>
      <c r="AB119" s="46">
        <f t="shared" si="32"/>
        <v>0</v>
      </c>
      <c r="AC119" s="50">
        <f t="shared" si="33"/>
        <v>0</v>
      </c>
      <c r="AD119" s="3"/>
    </row>
    <row r="120" spans="1:30" ht="12" customHeight="1">
      <c r="A120" s="12">
        <v>45111</v>
      </c>
      <c r="B120" s="14" t="s">
        <v>97</v>
      </c>
      <c r="C120" s="52"/>
      <c r="D120" s="53"/>
      <c r="E120" s="54"/>
      <c r="F120" s="52"/>
      <c r="G120" s="53"/>
      <c r="H120" s="47">
        <v>0</v>
      </c>
      <c r="I120" s="52"/>
      <c r="J120" s="55"/>
      <c r="K120" s="54"/>
      <c r="L120" s="56"/>
      <c r="M120" s="55"/>
      <c r="N120" s="50"/>
      <c r="O120" s="56"/>
      <c r="P120" s="53"/>
      <c r="Q120" s="57"/>
      <c r="R120" s="105"/>
      <c r="S120" s="53"/>
      <c r="T120" s="58"/>
      <c r="U120" s="56"/>
      <c r="V120" s="53"/>
      <c r="W120" s="54"/>
      <c r="X120" s="105"/>
      <c r="Y120" s="53"/>
      <c r="Z120" s="58"/>
      <c r="AA120" s="52">
        <f t="shared" si="32"/>
        <v>0</v>
      </c>
      <c r="AB120" s="46">
        <f t="shared" si="32"/>
        <v>0</v>
      </c>
      <c r="AC120" s="50">
        <f t="shared" si="33"/>
        <v>0</v>
      </c>
      <c r="AD120" s="3"/>
    </row>
    <row r="121" spans="1:30" ht="12" customHeight="1" thickBot="1">
      <c r="A121" s="17">
        <v>45411</v>
      </c>
      <c r="B121" s="25" t="s">
        <v>96</v>
      </c>
      <c r="C121" s="59"/>
      <c r="D121" s="60"/>
      <c r="E121" s="61"/>
      <c r="F121" s="59"/>
      <c r="G121" s="60"/>
      <c r="H121" s="62"/>
      <c r="I121" s="59"/>
      <c r="J121" s="63"/>
      <c r="K121" s="61"/>
      <c r="L121" s="64"/>
      <c r="M121" s="63"/>
      <c r="N121" s="66"/>
      <c r="O121" s="64"/>
      <c r="P121" s="60"/>
      <c r="Q121" s="106"/>
      <c r="R121" s="107"/>
      <c r="S121" s="60"/>
      <c r="T121" s="108"/>
      <c r="U121" s="64"/>
      <c r="V121" s="60"/>
      <c r="W121" s="61"/>
      <c r="X121" s="107"/>
      <c r="Y121" s="60"/>
      <c r="Z121" s="108"/>
      <c r="AA121" s="59">
        <f t="shared" si="32"/>
        <v>0</v>
      </c>
      <c r="AB121" s="68">
        <f t="shared" si="32"/>
        <v>0</v>
      </c>
      <c r="AC121" s="66">
        <f t="shared" si="33"/>
        <v>0</v>
      </c>
      <c r="AD121" s="3"/>
    </row>
    <row r="122" spans="1:30" ht="12" customHeight="1" thickBot="1">
      <c r="A122" s="26"/>
      <c r="B122" s="27" t="s">
        <v>107</v>
      </c>
      <c r="C122" s="70"/>
      <c r="D122" s="71"/>
      <c r="E122" s="72"/>
      <c r="F122" s="70">
        <f>SUM(F112+F115)</f>
        <v>0</v>
      </c>
      <c r="G122" s="71"/>
      <c r="H122" s="72">
        <f>SUM(H112+H115)</f>
        <v>0</v>
      </c>
      <c r="I122" s="70"/>
      <c r="J122" s="73"/>
      <c r="K122" s="72"/>
      <c r="L122" s="109"/>
      <c r="M122" s="110"/>
      <c r="N122" s="75"/>
      <c r="O122" s="109"/>
      <c r="P122" s="111"/>
      <c r="Q122" s="112"/>
      <c r="R122" s="113"/>
      <c r="S122" s="111"/>
      <c r="T122" s="114"/>
      <c r="U122" s="109"/>
      <c r="V122" s="111"/>
      <c r="W122" s="115"/>
      <c r="X122" s="113"/>
      <c r="Y122" s="111"/>
      <c r="Z122" s="114"/>
      <c r="AA122" s="70">
        <f>SUM(AA112+AA115)</f>
        <v>0</v>
      </c>
      <c r="AB122" s="71">
        <f t="shared" si="32"/>
        <v>0</v>
      </c>
      <c r="AC122" s="75">
        <f t="shared" si="33"/>
        <v>0</v>
      </c>
      <c r="AD122" s="3"/>
    </row>
    <row r="123" ht="12" customHeight="1">
      <c r="B123" s="24" t="s">
        <v>144</v>
      </c>
    </row>
    <row r="124" spans="18:26" ht="12" customHeight="1">
      <c r="R124" s="116" t="s">
        <v>114</v>
      </c>
      <c r="Z124" s="24" t="s">
        <v>116</v>
      </c>
    </row>
    <row r="125" spans="2:26" ht="12" customHeight="1">
      <c r="B125" s="24" t="s">
        <v>140</v>
      </c>
      <c r="R125" s="116" t="s">
        <v>115</v>
      </c>
      <c r="Z125" s="24" t="s">
        <v>125</v>
      </c>
    </row>
    <row r="126" ht="11.25">
      <c r="B126" s="24" t="s">
        <v>145</v>
      </c>
    </row>
    <row r="127" ht="11.25"/>
    <row r="128" ht="11.25"/>
    <row r="129" ht="11.25"/>
    <row r="130" ht="11.25"/>
    <row r="131" ht="11.25"/>
  </sheetData>
  <sheetProtection/>
  <mergeCells count="21">
    <mergeCell ref="A1:AC1"/>
    <mergeCell ref="L3:N3"/>
    <mergeCell ref="O3:Q3"/>
    <mergeCell ref="A3:B3"/>
    <mergeCell ref="A2:B2"/>
    <mergeCell ref="C2:Z2"/>
    <mergeCell ref="U3:W3"/>
    <mergeCell ref="X3:Z3"/>
    <mergeCell ref="R3:T3"/>
    <mergeCell ref="X4:Z4"/>
    <mergeCell ref="C4:E4"/>
    <mergeCell ref="F4:H4"/>
    <mergeCell ref="R4:T4"/>
    <mergeCell ref="L4:N4"/>
    <mergeCell ref="I4:K4"/>
    <mergeCell ref="A49:B49"/>
    <mergeCell ref="A109:B109"/>
    <mergeCell ref="C3:K3"/>
    <mergeCell ref="O4:Q4"/>
    <mergeCell ref="A110:B110"/>
    <mergeCell ref="U4:W4"/>
  </mergeCells>
  <printOptions/>
  <pageMargins left="0.2362204724409449" right="0.1968503937007874" top="0.7480314960629921" bottom="0.7480314960629921" header="0.31496062992125984" footer="0.31496062992125984"/>
  <pageSetup fitToHeight="0" fitToWidth="1" horizontalDpi="300" verticalDpi="300" orientation="landscape" paperSize="8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2023-03-21T09:02:52Z</cp:lastPrinted>
  <dcterms:created xsi:type="dcterms:W3CDTF">2011-09-21T19:59:38Z</dcterms:created>
  <dcterms:modified xsi:type="dcterms:W3CDTF">2024-03-14T13:57:46Z</dcterms:modified>
  <cp:category/>
  <cp:version/>
  <cp:contentType/>
  <cp:contentStatus/>
</cp:coreProperties>
</file>